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ammlung\11 Q-Reportz\2024\Q 24-1\01 GVU ST. PÖLTEN-LAND\"/>
    </mc:Choice>
  </mc:AlternateContent>
  <bookViews>
    <workbookView xWindow="0" yWindow="0" windowWidth="5100" windowHeight="8910" tabRatio="533" activeTab="7"/>
  </bookViews>
  <sheets>
    <sheet name="2017" sheetId="1" r:id="rId1"/>
    <sheet name="2018" sheetId="4" r:id="rId2"/>
    <sheet name="2019" sheetId="5" r:id="rId3"/>
    <sheet name="2020" sheetId="6" r:id="rId4"/>
    <sheet name="2021" sheetId="7" r:id="rId5"/>
    <sheet name="2022" sheetId="8" r:id="rId6"/>
    <sheet name="2023" sheetId="9" r:id="rId7"/>
    <sheet name="2024" sheetId="10" r:id="rId8"/>
    <sheet name="Tendenz" sheetId="2" r:id="rId9"/>
  </sheets>
  <definedNames>
    <definedName name="_xlnm.Print_Area" localSheetId="0">'2017'!$A$1:$K$88</definedName>
    <definedName name="_xlnm.Print_Area" localSheetId="1">'2018'!$A$1:$K$88</definedName>
    <definedName name="_xlnm.Print_Area" localSheetId="2">'2019'!$A$1:$K$88</definedName>
    <definedName name="_xlnm.Print_Area" localSheetId="3">'2020'!$A$1:$K$88</definedName>
    <definedName name="_xlnm.Print_Area" localSheetId="4">'2021'!$A$1:$K$88</definedName>
    <definedName name="_xlnm.Print_Area" localSheetId="5">'2022'!$A$1:$K$88</definedName>
    <definedName name="_xlnm.Print_Area" localSheetId="6">'2023'!$A$1:$K$88</definedName>
    <definedName name="_xlnm.Print_Area" localSheetId="7">'2024'!$A$1:$K$88</definedName>
  </definedNames>
  <calcPr calcId="162913"/>
</workbook>
</file>

<file path=xl/calcChain.xml><?xml version="1.0" encoding="utf-8"?>
<calcChain xmlns="http://schemas.openxmlformats.org/spreadsheetml/2006/main">
  <c r="C39" i="2" l="1"/>
  <c r="C38" i="2"/>
  <c r="C37" i="2"/>
  <c r="C36" i="2"/>
  <c r="J45" i="10"/>
  <c r="F54" i="10" s="1"/>
  <c r="H45" i="10"/>
  <c r="F45" i="10"/>
  <c r="J52" i="10" s="1"/>
  <c r="D45" i="10"/>
  <c r="H51" i="10" s="1"/>
  <c r="J37" i="10"/>
  <c r="H37" i="10"/>
  <c r="H44" i="10" s="1"/>
  <c r="J53" i="10" s="1"/>
  <c r="F37" i="10"/>
  <c r="F38" i="10" s="1"/>
  <c r="D37" i="10"/>
  <c r="D44" i="10" s="1"/>
  <c r="J51" i="10" s="1"/>
  <c r="J36" i="10"/>
  <c r="H36" i="10"/>
  <c r="F36" i="10"/>
  <c r="D36" i="10"/>
  <c r="J35" i="10"/>
  <c r="H35" i="10"/>
  <c r="I35" i="10" s="1"/>
  <c r="I43" i="10" s="1"/>
  <c r="I50" i="10" s="1"/>
  <c r="F35" i="10"/>
  <c r="G35" i="10" s="1"/>
  <c r="G43" i="10" s="1"/>
  <c r="G50" i="10" s="1"/>
  <c r="D35" i="10"/>
  <c r="D43" i="10" s="1"/>
  <c r="I54" i="10"/>
  <c r="G54" i="10"/>
  <c r="I53" i="10"/>
  <c r="H53" i="10"/>
  <c r="G53" i="10"/>
  <c r="F53" i="10"/>
  <c r="I52" i="10"/>
  <c r="G52" i="10"/>
  <c r="K51" i="10"/>
  <c r="I51" i="10"/>
  <c r="G51" i="10"/>
  <c r="K44" i="10"/>
  <c r="K54" i="10" s="1"/>
  <c r="J44" i="10"/>
  <c r="J54" i="10" s="1"/>
  <c r="I44" i="10"/>
  <c r="K53" i="10" s="1"/>
  <c r="G44" i="10"/>
  <c r="K52" i="10" s="1"/>
  <c r="F44" i="10"/>
  <c r="E44" i="10"/>
  <c r="K38" i="10"/>
  <c r="J38" i="10"/>
  <c r="I38" i="10"/>
  <c r="G38" i="10"/>
  <c r="E38" i="10"/>
  <c r="D38" i="10"/>
  <c r="K35" i="10"/>
  <c r="K43" i="10" s="1"/>
  <c r="K50" i="10" s="1"/>
  <c r="H43" i="10"/>
  <c r="H50" i="10" s="1"/>
  <c r="K18" i="10"/>
  <c r="K19" i="10" s="1"/>
  <c r="H54" i="10" l="1"/>
  <c r="G55" i="10"/>
  <c r="I55" i="10"/>
  <c r="F52" i="10"/>
  <c r="J43" i="10"/>
  <c r="J50" i="10" s="1"/>
  <c r="E35" i="10"/>
  <c r="E43" i="10" s="1"/>
  <c r="F43" i="10"/>
  <c r="F50" i="10" s="1"/>
  <c r="F51" i="10"/>
  <c r="H52" i="10"/>
  <c r="H55" i="10" s="1"/>
  <c r="H38" i="10"/>
  <c r="C35" i="2"/>
  <c r="C33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2" i="2"/>
  <c r="J45" i="9"/>
  <c r="F54" i="9" s="1"/>
  <c r="H45" i="9"/>
  <c r="F45" i="9"/>
  <c r="D45" i="9"/>
  <c r="J37" i="9"/>
  <c r="J44" i="9" s="1"/>
  <c r="H37" i="9"/>
  <c r="H44" i="9" s="1"/>
  <c r="F37" i="9"/>
  <c r="F44" i="9" s="1"/>
  <c r="J52" i="9" s="1"/>
  <c r="D37" i="9"/>
  <c r="D44" i="9" s="1"/>
  <c r="J51" i="9" s="1"/>
  <c r="J36" i="9"/>
  <c r="H36" i="9"/>
  <c r="F36" i="9"/>
  <c r="D36" i="9"/>
  <c r="J35" i="9"/>
  <c r="H35" i="9"/>
  <c r="F35" i="9"/>
  <c r="G35" i="9" s="1"/>
  <c r="G43" i="9" s="1"/>
  <c r="G50" i="9" s="1"/>
  <c r="D35" i="9"/>
  <c r="E35" i="9" s="1"/>
  <c r="E43" i="9" s="1"/>
  <c r="I54" i="9"/>
  <c r="G54" i="9"/>
  <c r="I53" i="9"/>
  <c r="G53" i="9"/>
  <c r="C34" i="2" s="1"/>
  <c r="F53" i="9"/>
  <c r="I52" i="9"/>
  <c r="G52" i="9"/>
  <c r="I51" i="9"/>
  <c r="G51" i="9"/>
  <c r="C32" i="2" s="1"/>
  <c r="F51" i="9"/>
  <c r="H51" i="9"/>
  <c r="K44" i="9"/>
  <c r="K54" i="9" s="1"/>
  <c r="I44" i="9"/>
  <c r="K53" i="9" s="1"/>
  <c r="G44" i="9"/>
  <c r="K52" i="9" s="1"/>
  <c r="E44" i="9"/>
  <c r="K51" i="9" s="1"/>
  <c r="K38" i="9"/>
  <c r="J38" i="9"/>
  <c r="I38" i="9"/>
  <c r="G38" i="9"/>
  <c r="E38" i="9"/>
  <c r="K35" i="9"/>
  <c r="K43" i="9" s="1"/>
  <c r="K50" i="9" s="1"/>
  <c r="I35" i="9"/>
  <c r="I43" i="9" s="1"/>
  <c r="I50" i="9" s="1"/>
  <c r="H43" i="9"/>
  <c r="H50" i="9" s="1"/>
  <c r="K18" i="9"/>
  <c r="K19" i="9" s="1"/>
  <c r="F55" i="10" l="1"/>
  <c r="H54" i="9"/>
  <c r="G55" i="9"/>
  <c r="I55" i="9"/>
  <c r="D43" i="9"/>
  <c r="J53" i="9"/>
  <c r="J43" i="9"/>
  <c r="J50" i="9" s="1"/>
  <c r="D38" i="9"/>
  <c r="F52" i="9"/>
  <c r="F55" i="9" s="1"/>
  <c r="H53" i="9"/>
  <c r="J54" i="9"/>
  <c r="F38" i="9"/>
  <c r="F43" i="9"/>
  <c r="F50" i="9" s="1"/>
  <c r="H52" i="9"/>
  <c r="H38" i="9"/>
  <c r="J45" i="8"/>
  <c r="H54" i="8" s="1"/>
  <c r="H45" i="8"/>
  <c r="H53" i="8" s="1"/>
  <c r="F45" i="8"/>
  <c r="F52" i="8" s="1"/>
  <c r="D45" i="8"/>
  <c r="J37" i="8"/>
  <c r="J38" i="8" s="1"/>
  <c r="H37" i="8"/>
  <c r="H38" i="8" s="1"/>
  <c r="F37" i="8"/>
  <c r="D37" i="8"/>
  <c r="J36" i="8"/>
  <c r="H36" i="8"/>
  <c r="F36" i="8"/>
  <c r="D36" i="8"/>
  <c r="J35" i="8"/>
  <c r="K35" i="8" s="1"/>
  <c r="K43" i="8" s="1"/>
  <c r="K50" i="8" s="1"/>
  <c r="H35" i="8"/>
  <c r="H43" i="8" s="1"/>
  <c r="H50" i="8" s="1"/>
  <c r="F35" i="8"/>
  <c r="G35" i="8" s="1"/>
  <c r="G43" i="8" s="1"/>
  <c r="G50" i="8" s="1"/>
  <c r="D35" i="8"/>
  <c r="I54" i="8"/>
  <c r="G54" i="8"/>
  <c r="C31" i="2" s="1"/>
  <c r="F54" i="8"/>
  <c r="I53" i="8"/>
  <c r="G53" i="8"/>
  <c r="I52" i="8"/>
  <c r="G52" i="8"/>
  <c r="I51" i="8"/>
  <c r="G51" i="8"/>
  <c r="F51" i="8"/>
  <c r="K44" i="8"/>
  <c r="K54" i="8" s="1"/>
  <c r="I44" i="8"/>
  <c r="K53" i="8" s="1"/>
  <c r="G44" i="8"/>
  <c r="K52" i="8" s="1"/>
  <c r="F44" i="8"/>
  <c r="E44" i="8"/>
  <c r="K51" i="8" s="1"/>
  <c r="D44" i="8"/>
  <c r="J51" i="8" s="1"/>
  <c r="K38" i="8"/>
  <c r="I38" i="8"/>
  <c r="G38" i="8"/>
  <c r="F38" i="8"/>
  <c r="E38" i="8"/>
  <c r="D38" i="8"/>
  <c r="E35" i="8"/>
  <c r="E43" i="8" s="1"/>
  <c r="K18" i="8"/>
  <c r="K19" i="8" s="1"/>
  <c r="H55" i="9" l="1"/>
  <c r="I55" i="8"/>
  <c r="G55" i="8"/>
  <c r="J52" i="8"/>
  <c r="H52" i="8"/>
  <c r="F53" i="8"/>
  <c r="F55" i="8" s="1"/>
  <c r="F43" i="8"/>
  <c r="F50" i="8" s="1"/>
  <c r="H51" i="8"/>
  <c r="I35" i="8"/>
  <c r="I43" i="8" s="1"/>
  <c r="I50" i="8" s="1"/>
  <c r="D43" i="8"/>
  <c r="J43" i="8"/>
  <c r="J50" i="8" s="1"/>
  <c r="H44" i="8"/>
  <c r="J53" i="8" s="1"/>
  <c r="J44" i="8"/>
  <c r="J54" i="8" s="1"/>
  <c r="J45" i="7"/>
  <c r="H54" i="7" s="1"/>
  <c r="H45" i="7"/>
  <c r="H53" i="7" s="1"/>
  <c r="F45" i="7"/>
  <c r="D45" i="7"/>
  <c r="H51" i="7" s="1"/>
  <c r="J37" i="7"/>
  <c r="H37" i="7"/>
  <c r="F37" i="7"/>
  <c r="F44" i="7" s="1"/>
  <c r="J52" i="7" s="1"/>
  <c r="D37" i="7"/>
  <c r="D38" i="7" s="1"/>
  <c r="J36" i="7"/>
  <c r="H36" i="7"/>
  <c r="F36" i="7"/>
  <c r="D36" i="7"/>
  <c r="J35" i="7"/>
  <c r="H35" i="7"/>
  <c r="H43" i="7" s="1"/>
  <c r="H50" i="7" s="1"/>
  <c r="F35" i="7"/>
  <c r="D35" i="7"/>
  <c r="I54" i="7"/>
  <c r="G54" i="7"/>
  <c r="F54" i="7"/>
  <c r="I53" i="7"/>
  <c r="G53" i="7"/>
  <c r="F53" i="7"/>
  <c r="I52" i="7"/>
  <c r="G52" i="7"/>
  <c r="F52" i="7"/>
  <c r="K51" i="7"/>
  <c r="I51" i="7"/>
  <c r="G51" i="7"/>
  <c r="H52" i="7"/>
  <c r="K44" i="7"/>
  <c r="K54" i="7" s="1"/>
  <c r="J44" i="7"/>
  <c r="J54" i="7" s="1"/>
  <c r="I44" i="7"/>
  <c r="K53" i="7" s="1"/>
  <c r="G44" i="7"/>
  <c r="K52" i="7" s="1"/>
  <c r="E44" i="7"/>
  <c r="K38" i="7"/>
  <c r="J38" i="7"/>
  <c r="I38" i="7"/>
  <c r="G38" i="7"/>
  <c r="E38" i="7"/>
  <c r="H44" i="7"/>
  <c r="J53" i="7" s="1"/>
  <c r="K35" i="7"/>
  <c r="K43" i="7" s="1"/>
  <c r="K50" i="7" s="1"/>
  <c r="I35" i="7"/>
  <c r="I43" i="7" s="1"/>
  <c r="I50" i="7" s="1"/>
  <c r="G35" i="7"/>
  <c r="G43" i="7" s="1"/>
  <c r="G50" i="7" s="1"/>
  <c r="E35" i="7"/>
  <c r="E43" i="7" s="1"/>
  <c r="K18" i="7"/>
  <c r="K19" i="7" s="1"/>
  <c r="H55" i="8" l="1"/>
  <c r="I55" i="7"/>
  <c r="G55" i="7"/>
  <c r="H55" i="7"/>
  <c r="D43" i="7"/>
  <c r="D44" i="7"/>
  <c r="J51" i="7" s="1"/>
  <c r="J43" i="7"/>
  <c r="J50" i="7" s="1"/>
  <c r="F38" i="7"/>
  <c r="F43" i="7"/>
  <c r="F50" i="7" s="1"/>
  <c r="F51" i="7"/>
  <c r="F55" i="7" s="1"/>
  <c r="H38" i="7"/>
  <c r="J45" i="6"/>
  <c r="H54" i="6" s="1"/>
  <c r="H45" i="6"/>
  <c r="J53" i="6" s="1"/>
  <c r="F45" i="6"/>
  <c r="D45" i="6"/>
  <c r="J37" i="6"/>
  <c r="H37" i="6"/>
  <c r="H44" i="6" s="1"/>
  <c r="F37" i="6"/>
  <c r="D37" i="6"/>
  <c r="J36" i="6"/>
  <c r="H36" i="6"/>
  <c r="F36" i="6"/>
  <c r="D36" i="6"/>
  <c r="K35" i="1"/>
  <c r="J35" i="4"/>
  <c r="K35" i="4" s="1"/>
  <c r="I35" i="1"/>
  <c r="H35" i="4"/>
  <c r="I35" i="4" s="1"/>
  <c r="G35" i="1"/>
  <c r="F35" i="4"/>
  <c r="F43" i="4" s="1"/>
  <c r="F50" i="4" s="1"/>
  <c r="E35" i="1"/>
  <c r="D35" i="4"/>
  <c r="E35" i="4" s="1"/>
  <c r="I51" i="6"/>
  <c r="I52" i="6"/>
  <c r="I53" i="6"/>
  <c r="I54" i="6"/>
  <c r="H51" i="6"/>
  <c r="H55" i="6" s="1"/>
  <c r="H52" i="6"/>
  <c r="H53" i="6"/>
  <c r="G51" i="6"/>
  <c r="G52" i="6"/>
  <c r="G53" i="6"/>
  <c r="G54" i="6"/>
  <c r="F51" i="6"/>
  <c r="F52" i="6"/>
  <c r="F55" i="6" s="1"/>
  <c r="F53" i="6"/>
  <c r="F54" i="6"/>
  <c r="K44" i="6"/>
  <c r="K54" i="6"/>
  <c r="J44" i="6"/>
  <c r="J54" i="6"/>
  <c r="I44" i="6"/>
  <c r="K53" i="6" s="1"/>
  <c r="G44" i="6"/>
  <c r="K52" i="6"/>
  <c r="F44" i="6"/>
  <c r="J52" i="6"/>
  <c r="E44" i="6"/>
  <c r="K51" i="6"/>
  <c r="D44" i="6"/>
  <c r="J51" i="6"/>
  <c r="K38" i="6"/>
  <c r="J38" i="6"/>
  <c r="I38" i="6"/>
  <c r="G38" i="6"/>
  <c r="F38" i="6"/>
  <c r="E38" i="6"/>
  <c r="D38" i="6"/>
  <c r="K18" i="6"/>
  <c r="K19" i="6"/>
  <c r="J45" i="5"/>
  <c r="H45" i="5"/>
  <c r="H53" i="5" s="1"/>
  <c r="D45" i="5"/>
  <c r="H51" i="5" s="1"/>
  <c r="H55" i="5" s="1"/>
  <c r="F45" i="5"/>
  <c r="H52" i="5"/>
  <c r="H54" i="5"/>
  <c r="J37" i="5"/>
  <c r="J44" i="5" s="1"/>
  <c r="H37" i="5"/>
  <c r="H44" i="5"/>
  <c r="F37" i="5"/>
  <c r="F44" i="5" s="1"/>
  <c r="F38" i="5"/>
  <c r="D37" i="5"/>
  <c r="J36" i="5"/>
  <c r="H36" i="5"/>
  <c r="F36" i="5"/>
  <c r="D36" i="5"/>
  <c r="I54" i="5"/>
  <c r="G54" i="5"/>
  <c r="I53" i="5"/>
  <c r="G53" i="5"/>
  <c r="I52" i="5"/>
  <c r="G52" i="5"/>
  <c r="G55" i="5" s="1"/>
  <c r="I51" i="5"/>
  <c r="I55" i="5" s="1"/>
  <c r="G51" i="5"/>
  <c r="K44" i="5"/>
  <c r="K54" i="5"/>
  <c r="I44" i="5"/>
  <c r="K53" i="5"/>
  <c r="G44" i="5"/>
  <c r="K52" i="5"/>
  <c r="E44" i="5"/>
  <c r="K51" i="5"/>
  <c r="K38" i="5"/>
  <c r="I38" i="5"/>
  <c r="G38" i="5"/>
  <c r="E38" i="5"/>
  <c r="D44" i="5"/>
  <c r="K18" i="5"/>
  <c r="K19" i="5" s="1"/>
  <c r="F51" i="5"/>
  <c r="J51" i="5"/>
  <c r="D38" i="5"/>
  <c r="H38" i="5"/>
  <c r="F52" i="5"/>
  <c r="F54" i="5"/>
  <c r="J45" i="4"/>
  <c r="F54" i="4"/>
  <c r="H45" i="4"/>
  <c r="F45" i="4"/>
  <c r="H52" i="4"/>
  <c r="D45" i="4"/>
  <c r="J51" i="4" s="1"/>
  <c r="E44" i="4"/>
  <c r="K51" i="4"/>
  <c r="G44" i="4"/>
  <c r="K52" i="4"/>
  <c r="I44" i="4"/>
  <c r="K53" i="4"/>
  <c r="K44" i="4"/>
  <c r="K54" i="4"/>
  <c r="J37" i="4"/>
  <c r="J44" i="4"/>
  <c r="J54" i="4"/>
  <c r="J36" i="4"/>
  <c r="H37" i="4"/>
  <c r="H44" i="4"/>
  <c r="J53" i="4" s="1"/>
  <c r="H38" i="4"/>
  <c r="H36" i="4"/>
  <c r="F37" i="4"/>
  <c r="F38" i="4" s="1"/>
  <c r="F36" i="4"/>
  <c r="D36" i="4"/>
  <c r="D37" i="4"/>
  <c r="D38" i="4"/>
  <c r="I54" i="4"/>
  <c r="G54" i="4"/>
  <c r="I53" i="4"/>
  <c r="H53" i="4"/>
  <c r="G53" i="4"/>
  <c r="F53" i="4"/>
  <c r="I52" i="4"/>
  <c r="I55" i="4" s="1"/>
  <c r="I51" i="4"/>
  <c r="G52" i="4"/>
  <c r="F52" i="4"/>
  <c r="H54" i="4"/>
  <c r="G51" i="4"/>
  <c r="G55" i="4" s="1"/>
  <c r="K38" i="4"/>
  <c r="I38" i="4"/>
  <c r="G38" i="4"/>
  <c r="E38" i="4"/>
  <c r="K18" i="4"/>
  <c r="K19" i="4"/>
  <c r="E44" i="1"/>
  <c r="K51" i="1" s="1"/>
  <c r="F44" i="1"/>
  <c r="J52" i="1" s="1"/>
  <c r="G44" i="1"/>
  <c r="H44" i="1"/>
  <c r="J53" i="1"/>
  <c r="I44" i="1"/>
  <c r="J44" i="1"/>
  <c r="K44" i="1"/>
  <c r="K54" i="1"/>
  <c r="D44" i="1"/>
  <c r="J51" i="1"/>
  <c r="F51" i="1"/>
  <c r="G51" i="1"/>
  <c r="G52" i="1"/>
  <c r="G53" i="1"/>
  <c r="G54" i="1"/>
  <c r="G55" i="1"/>
  <c r="F54" i="1"/>
  <c r="F53" i="1"/>
  <c r="F55" i="1" s="1"/>
  <c r="F52" i="1"/>
  <c r="F35" i="1"/>
  <c r="H35" i="1"/>
  <c r="J35" i="1"/>
  <c r="D35" i="1"/>
  <c r="G50" i="1"/>
  <c r="H50" i="1"/>
  <c r="I50" i="1"/>
  <c r="J50" i="1"/>
  <c r="K50" i="1"/>
  <c r="J54" i="1"/>
  <c r="I54" i="1"/>
  <c r="I53" i="1"/>
  <c r="I52" i="1"/>
  <c r="I51" i="1"/>
  <c r="I55" i="1" s="1"/>
  <c r="H54" i="1"/>
  <c r="H53" i="1"/>
  <c r="H52" i="1"/>
  <c r="H51" i="1"/>
  <c r="H55" i="1" s="1"/>
  <c r="K53" i="1"/>
  <c r="K52" i="1"/>
  <c r="K38" i="1"/>
  <c r="J38" i="1"/>
  <c r="I38" i="1"/>
  <c r="H38" i="1"/>
  <c r="G38" i="1"/>
  <c r="F38" i="1"/>
  <c r="D38" i="1"/>
  <c r="E38" i="1"/>
  <c r="F50" i="1"/>
  <c r="K18" i="1"/>
  <c r="K19" i="1"/>
  <c r="J43" i="4"/>
  <c r="J50" i="4" s="1"/>
  <c r="D43" i="4"/>
  <c r="J53" i="5"/>
  <c r="D44" i="4"/>
  <c r="J38" i="4"/>
  <c r="I55" i="6" l="1"/>
  <c r="G55" i="6"/>
  <c r="J52" i="5"/>
  <c r="D35" i="5"/>
  <c r="E43" i="4"/>
  <c r="K43" i="4"/>
  <c r="K50" i="4" s="1"/>
  <c r="J35" i="5"/>
  <c r="J54" i="5"/>
  <c r="H35" i="5"/>
  <c r="I43" i="4"/>
  <c r="I50" i="4" s="1"/>
  <c r="H51" i="4"/>
  <c r="H55" i="4" s="1"/>
  <c r="F44" i="4"/>
  <c r="J52" i="4" s="1"/>
  <c r="H43" i="4"/>
  <c r="H50" i="4" s="1"/>
  <c r="J38" i="5"/>
  <c r="H38" i="6"/>
  <c r="F51" i="4"/>
  <c r="F55" i="4" s="1"/>
  <c r="G35" i="4"/>
  <c r="F53" i="5"/>
  <c r="F55" i="5" s="1"/>
  <c r="G43" i="4" l="1"/>
  <c r="G50" i="4" s="1"/>
  <c r="F35" i="5"/>
  <c r="D43" i="5"/>
  <c r="E35" i="5"/>
  <c r="H43" i="5"/>
  <c r="H50" i="5" s="1"/>
  <c r="I35" i="5"/>
  <c r="J43" i="5"/>
  <c r="J50" i="5" s="1"/>
  <c r="K35" i="5"/>
  <c r="K43" i="5" l="1"/>
  <c r="K50" i="5" s="1"/>
  <c r="J35" i="6"/>
  <c r="G35" i="5"/>
  <c r="F43" i="5"/>
  <c r="F50" i="5" s="1"/>
  <c r="H35" i="6"/>
  <c r="I43" i="5"/>
  <c r="I50" i="5" s="1"/>
  <c r="D35" i="6"/>
  <c r="E43" i="5"/>
  <c r="G43" i="5" l="1"/>
  <c r="G50" i="5" s="1"/>
  <c r="F35" i="6"/>
  <c r="K35" i="6"/>
  <c r="K43" i="6" s="1"/>
  <c r="K50" i="6" s="1"/>
  <c r="J43" i="6"/>
  <c r="J50" i="6" s="1"/>
  <c r="D43" i="6"/>
  <c r="E35" i="6"/>
  <c r="E43" i="6" s="1"/>
  <c r="I35" i="6"/>
  <c r="I43" i="6" s="1"/>
  <c r="I50" i="6" s="1"/>
  <c r="H43" i="6"/>
  <c r="H50" i="6" s="1"/>
  <c r="F43" i="6" l="1"/>
  <c r="F50" i="6" s="1"/>
  <c r="G35" i="6"/>
  <c r="G43" i="6" s="1"/>
  <c r="G50" i="6" s="1"/>
</calcChain>
</file>

<file path=xl/comments1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01.01.2016</t>
        </r>
      </text>
    </comment>
  </commentList>
</comments>
</file>

<file path=xl/comments2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01.01.2017</t>
        </r>
      </text>
    </comment>
  </commentList>
</comments>
</file>

<file path=xl/comments3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01.01.2019</t>
        </r>
      </text>
    </comment>
  </commentList>
</comments>
</file>

<file path=xl/comments4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01.01.2020</t>
        </r>
      </text>
    </comment>
  </commentList>
</comments>
</file>

<file path=xl/comments5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01.01.2021</t>
        </r>
      </text>
    </comment>
  </commentList>
</comments>
</file>

<file path=xl/comments6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01.01.2022</t>
        </r>
      </text>
    </comment>
  </commentList>
</comments>
</file>

<file path=xl/comments7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01.01.2023</t>
        </r>
      </text>
    </comment>
  </commentList>
</comments>
</file>

<file path=xl/comments8.xml><?xml version="1.0" encoding="utf-8"?>
<comments xmlns="http://schemas.openxmlformats.org/spreadsheetml/2006/main">
  <authors>
    <author>whiteguitar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whiteguitar:</t>
        </r>
        <r>
          <rPr>
            <sz val="9"/>
            <color indexed="81"/>
            <rFont val="Tahoma"/>
            <family val="2"/>
          </rPr>
          <t xml:space="preserve">
Stand: 01.01.2023</t>
        </r>
      </text>
    </comment>
  </commentList>
</comments>
</file>

<file path=xl/sharedStrings.xml><?xml version="1.0" encoding="utf-8"?>
<sst xmlns="http://schemas.openxmlformats.org/spreadsheetml/2006/main" count="346" uniqueCount="82">
  <si>
    <t>1. Quartal</t>
  </si>
  <si>
    <t>2. Quartal</t>
  </si>
  <si>
    <t>3. Quartal</t>
  </si>
  <si>
    <t>4. Quartal</t>
  </si>
  <si>
    <t>Tonnen Gesamt</t>
  </si>
  <si>
    <t>Kg pro Einwohner</t>
  </si>
  <si>
    <t>Kg / Woche / Container</t>
  </si>
  <si>
    <t>Europadurchschnitt für Gebrauchtkleidung = 7 kg pro Person und Jahr</t>
  </si>
  <si>
    <t xml:space="preserve"> &gt;&gt;&gt; www.humana.at &lt;&lt;&lt;</t>
  </si>
  <si>
    <t>Klicken Sie hier für aktuelle Informationen!</t>
  </si>
  <si>
    <t>HUMANA People to People ÖSTERREICH</t>
  </si>
  <si>
    <t>Einwohner:</t>
  </si>
  <si>
    <t>Idealsammelmenge pro Jahr nach Einwohnern in Kg:</t>
  </si>
  <si>
    <t>Idealsammelmenge pro Quartal nach Einwohnern in Kg:</t>
  </si>
  <si>
    <t>Standortkategorie:</t>
  </si>
  <si>
    <t>Besuchen Sie uns im Internet!</t>
  </si>
  <si>
    <t>Aufgestellte Container:</t>
  </si>
  <si>
    <t>Einwohner pro HUMANA-Container:</t>
  </si>
  <si>
    <t>1. Quartal:</t>
  </si>
  <si>
    <t>2. Quartal:</t>
  </si>
  <si>
    <t>3. Quartal:</t>
  </si>
  <si>
    <t>4. Quartal:</t>
  </si>
  <si>
    <t>Jahresmenge:</t>
  </si>
  <si>
    <t>Aufstellung:</t>
  </si>
  <si>
    <t>Container-Standorte in der Gemeinde:</t>
  </si>
  <si>
    <t>Allgemeine Angaben:</t>
  </si>
  <si>
    <t>Standortbezogen:</t>
  </si>
  <si>
    <t>Sammelmengen in Tonnen:</t>
  </si>
  <si>
    <t>Übersicht:</t>
  </si>
  <si>
    <t>HUMANA People to People, Verein für Entwicklungszusammenarbeit, Perfektastraße 83, 1230 WIEN T: +43/1/869 38 13 ZVR-Zahl: 783805525</t>
  </si>
  <si>
    <t>Öffentlich</t>
  </si>
  <si>
    <t>MARIA ANZBACH</t>
  </si>
  <si>
    <t>Quartalsbericht 4 / 2017</t>
  </si>
  <si>
    <t>Quartalsbericht 4 / 2018</t>
  </si>
  <si>
    <t>Quartalsbericht 4 / 2019</t>
  </si>
  <si>
    <t>Quartalsbericht 4 / 2020</t>
  </si>
  <si>
    <t>Quartalsbericht 4 / 2021</t>
  </si>
  <si>
    <t>Quartalsbericht 4 / 2022</t>
  </si>
  <si>
    <t>Quartal</t>
  </si>
  <si>
    <t>To. / Q</t>
  </si>
  <si>
    <t xml:space="preserve"> 1 / 2016</t>
  </si>
  <si>
    <t xml:space="preserve"> 2 / 2016</t>
  </si>
  <si>
    <t xml:space="preserve"> 3 / 2016</t>
  </si>
  <si>
    <t xml:space="preserve"> 4 / 2016</t>
  </si>
  <si>
    <t xml:space="preserve"> 1 / 2017</t>
  </si>
  <si>
    <t xml:space="preserve"> 2 / 2017</t>
  </si>
  <si>
    <t xml:space="preserve"> 3 / 2017</t>
  </si>
  <si>
    <t xml:space="preserve"> 4 / 2017</t>
  </si>
  <si>
    <t xml:space="preserve"> 1 / 2018</t>
  </si>
  <si>
    <t xml:space="preserve"> 2 / 2018</t>
  </si>
  <si>
    <t xml:space="preserve"> 3 / 2018</t>
  </si>
  <si>
    <t xml:space="preserve"> 4 / 2018</t>
  </si>
  <si>
    <t xml:space="preserve"> 1 / 2019</t>
  </si>
  <si>
    <t xml:space="preserve"> 2 / 2019</t>
  </si>
  <si>
    <t xml:space="preserve"> 3 / 2019</t>
  </si>
  <si>
    <t xml:space="preserve"> 4 / 2019</t>
  </si>
  <si>
    <t xml:space="preserve"> 1 / 2020</t>
  </si>
  <si>
    <t xml:space="preserve"> 2 / 2020</t>
  </si>
  <si>
    <t xml:space="preserve"> 3 / 2020</t>
  </si>
  <si>
    <t xml:space="preserve"> 4 / 2020</t>
  </si>
  <si>
    <t xml:space="preserve"> 1 / 2021</t>
  </si>
  <si>
    <t xml:space="preserve"> 2 / 2021</t>
  </si>
  <si>
    <t xml:space="preserve"> 3 / 2021</t>
  </si>
  <si>
    <t xml:space="preserve"> 4 / 2021</t>
  </si>
  <si>
    <t xml:space="preserve"> 1 / 2022</t>
  </si>
  <si>
    <t xml:space="preserve"> 2 / 2022</t>
  </si>
  <si>
    <t xml:space="preserve"> 3 / 2022</t>
  </si>
  <si>
    <t xml:space="preserve"> 4 / 2022</t>
  </si>
  <si>
    <t xml:space="preserve"> 1 / 2023</t>
  </si>
  <si>
    <t xml:space="preserve"> 2 / 2023</t>
  </si>
  <si>
    <t xml:space="preserve"> 3 / 2023</t>
  </si>
  <si>
    <t xml:space="preserve"> 4 / 2023</t>
  </si>
  <si>
    <t>Quartalsbericht 4 / 2023</t>
  </si>
  <si>
    <t>Quartalsbericht 1 / 2024</t>
  </si>
  <si>
    <t xml:space="preserve"> 1 / 2024</t>
  </si>
  <si>
    <t xml:space="preserve"> 2 / 2024</t>
  </si>
  <si>
    <t xml:space="preserve"> 3 / 2024</t>
  </si>
  <si>
    <t xml:space="preserve"> 4 / 2024</t>
  </si>
  <si>
    <t xml:space="preserve"> 1 / 2025</t>
  </si>
  <si>
    <t xml:space="preserve"> 2 / 2025</t>
  </si>
  <si>
    <t xml:space="preserve"> 3 / 2025</t>
  </si>
  <si>
    <t xml:space="preserve"> 4 /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</si>
</sst>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name val="Arial Black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indexed="57"/>
      <name val="Arial"/>
      <family val="2"/>
    </font>
    <font>
      <b/>
      <sz val="14"/>
      <color theme="0" tint="-0.499984740745262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u/>
      <sz val="18"/>
      <color rgb="FF0070C0"/>
      <name val="Arial"/>
      <family val="2"/>
    </font>
    <font>
      <b/>
      <sz val="22"/>
      <color rgb="FF0070C0"/>
      <name val="Arial"/>
      <family val="2"/>
    </font>
    <font>
      <b/>
      <sz val="18"/>
      <color rgb="FF0070C0"/>
      <name val="Arial"/>
      <family val="2"/>
    </font>
    <font>
      <b/>
      <sz val="12"/>
      <color theme="0" tint="-0.499984740745262"/>
      <name val="Arial"/>
      <family val="2"/>
    </font>
    <font>
      <b/>
      <sz val="10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Down">
        <fgColor indexed="9"/>
        <bgColor indexed="9"/>
      </patternFill>
    </fill>
    <fill>
      <patternFill patternType="lightDown">
        <f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2">
    <xf numFmtId="0" fontId="0" fillId="0" borderId="0" xfId="0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2" fontId="7" fillId="4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8" fillId="5" borderId="4" xfId="0" applyFont="1" applyFill="1" applyBorder="1" applyAlignment="1">
      <alignment vertical="center"/>
    </xf>
    <xf numFmtId="164" fontId="14" fillId="3" borderId="4" xfId="0" applyNumberFormat="1" applyFont="1" applyFill="1" applyBorder="1" applyAlignment="1">
      <alignment vertical="center"/>
    </xf>
    <xf numFmtId="2" fontId="15" fillId="4" borderId="4" xfId="0" applyNumberFormat="1" applyFont="1" applyFill="1" applyBorder="1" applyAlignment="1">
      <alignment vertical="center"/>
    </xf>
    <xf numFmtId="0" fontId="20" fillId="0" borderId="0" xfId="0" applyFont="1"/>
    <xf numFmtId="0" fontId="9" fillId="0" borderId="0" xfId="0" applyFont="1" applyAlignment="1">
      <alignment horizontal="center"/>
    </xf>
    <xf numFmtId="17" fontId="9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6" borderId="15" xfId="0" applyFont="1" applyFill="1" applyBorder="1" applyAlignment="1">
      <alignment horizontal="right" vertical="center"/>
    </xf>
    <xf numFmtId="0" fontId="18" fillId="6" borderId="16" xfId="0" applyFont="1" applyFill="1" applyBorder="1" applyAlignment="1">
      <alignment horizontal="right" vertical="center"/>
    </xf>
    <xf numFmtId="0" fontId="18" fillId="6" borderId="17" xfId="0" applyFont="1" applyFill="1" applyBorder="1" applyAlignment="1">
      <alignment horizontal="right" vertical="center"/>
    </xf>
    <xf numFmtId="0" fontId="18" fillId="6" borderId="18" xfId="0" applyFont="1" applyFill="1" applyBorder="1" applyAlignment="1">
      <alignment horizontal="right" vertical="center"/>
    </xf>
    <xf numFmtId="0" fontId="18" fillId="6" borderId="0" xfId="0" applyFont="1" applyFill="1" applyBorder="1" applyAlignment="1">
      <alignment horizontal="right" vertical="center"/>
    </xf>
    <xf numFmtId="0" fontId="18" fillId="6" borderId="19" xfId="0" applyFont="1" applyFill="1" applyBorder="1" applyAlignment="1">
      <alignment horizontal="right" vertical="center"/>
    </xf>
    <xf numFmtId="0" fontId="16" fillId="6" borderId="11" xfId="1" applyFont="1" applyFill="1" applyBorder="1" applyAlignment="1" applyProtection="1">
      <alignment horizontal="right" vertical="center"/>
    </xf>
    <xf numFmtId="0" fontId="16" fillId="6" borderId="12" xfId="1" applyFont="1" applyFill="1" applyBorder="1" applyAlignment="1" applyProtection="1">
      <alignment horizontal="right" vertical="center"/>
    </xf>
    <xf numFmtId="0" fontId="16" fillId="6" borderId="13" xfId="1" applyFont="1" applyFill="1" applyBorder="1" applyAlignment="1" applyProtection="1">
      <alignment horizontal="right" vertical="center"/>
    </xf>
    <xf numFmtId="0" fontId="17" fillId="0" borderId="0" xfId="2" applyFont="1" applyAlignment="1">
      <alignment horizontal="right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'2017'!$F$50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'2017'!$F$51:$F$54</c:f>
              <c:numCache>
                <c:formatCode>#,##0.00</c:formatCode>
                <c:ptCount val="4"/>
                <c:pt idx="0">
                  <c:v>3.5</c:v>
                </c:pt>
                <c:pt idx="1">
                  <c:v>3.62</c:v>
                </c:pt>
                <c:pt idx="2">
                  <c:v>3.36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5-4415-BA90-AE7CB3568F8C}"/>
            </c:ext>
          </c:extLst>
        </c:ser>
        <c:ser>
          <c:idx val="1"/>
          <c:order val="1"/>
          <c:tx>
            <c:strRef>
              <c:f>'2017'!$G$50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'2017'!$G$51:$G$54</c:f>
              <c:numCache>
                <c:formatCode>#,##0.00</c:formatCode>
                <c:ptCount val="4"/>
                <c:pt idx="0">
                  <c:v>3.26</c:v>
                </c:pt>
                <c:pt idx="1">
                  <c:v>3.96</c:v>
                </c:pt>
                <c:pt idx="2">
                  <c:v>3.96</c:v>
                </c:pt>
                <c:pt idx="3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5-4415-BA90-AE7CB356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59040"/>
        <c:axId val="49457408"/>
      </c:barChart>
      <c:catAx>
        <c:axId val="1007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4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5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0759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'2020'!$F$50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'2020'!$F$51:$F$54</c:f>
              <c:numCache>
                <c:formatCode>#,##0.00</c:formatCode>
                <c:ptCount val="4"/>
                <c:pt idx="0">
                  <c:v>3.93</c:v>
                </c:pt>
                <c:pt idx="1">
                  <c:v>4.51</c:v>
                </c:pt>
                <c:pt idx="2">
                  <c:v>4.01</c:v>
                </c:pt>
                <c:pt idx="3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B-4B07-AACD-F872DF1F330F}"/>
            </c:ext>
          </c:extLst>
        </c:ser>
        <c:ser>
          <c:idx val="1"/>
          <c:order val="1"/>
          <c:tx>
            <c:strRef>
              <c:f>'2020'!$G$50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'2020'!$G$51:$G$54</c:f>
              <c:numCache>
                <c:formatCode>#,##0.00</c:formatCode>
                <c:ptCount val="4"/>
                <c:pt idx="0">
                  <c:v>3.3</c:v>
                </c:pt>
                <c:pt idx="1">
                  <c:v>3.32</c:v>
                </c:pt>
                <c:pt idx="2">
                  <c:v>3.69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B-4B07-AACD-F872DF1F3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5616"/>
        <c:axId val="92606976"/>
      </c:barChart>
      <c:catAx>
        <c:axId val="178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'2020'!$J$50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'2020'!$J$51:$J$54</c:f>
              <c:numCache>
                <c:formatCode>0.0</c:formatCode>
                <c:ptCount val="4"/>
                <c:pt idx="0">
                  <c:v>151.15384615384616</c:v>
                </c:pt>
                <c:pt idx="1">
                  <c:v>173.46153846153845</c:v>
                </c:pt>
                <c:pt idx="2">
                  <c:v>154.23076923076923</c:v>
                </c:pt>
                <c:pt idx="3">
                  <c:v>131.53846153846155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FCF-A19D-B96402137A9D}"/>
            </c:ext>
          </c:extLst>
        </c:ser>
        <c:ser>
          <c:idx val="1"/>
          <c:order val="1"/>
          <c:tx>
            <c:strRef>
              <c:f>'2020'!$K$50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'2020'!$K$51:$K$54</c:f>
              <c:numCache>
                <c:formatCode>0.0</c:formatCode>
                <c:ptCount val="4"/>
                <c:pt idx="0">
                  <c:v>126.92307692307692</c:v>
                </c:pt>
                <c:pt idx="1">
                  <c:v>127.69230769230769</c:v>
                </c:pt>
                <c:pt idx="2">
                  <c:v>141.92307692307693</c:v>
                </c:pt>
                <c:pt idx="3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FCF-A19D-B96402137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6576"/>
        <c:axId val="92608704"/>
      </c:barChart>
      <c:catAx>
        <c:axId val="1890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'2020'!$H$50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'2020'!$H$51:$H$54</c:f>
              <c:numCache>
                <c:formatCode>0.00</c:formatCode>
                <c:ptCount val="4"/>
                <c:pt idx="0">
                  <c:v>1.2826370757180157</c:v>
                </c:pt>
                <c:pt idx="1">
                  <c:v>1.4719321148825066</c:v>
                </c:pt>
                <c:pt idx="2">
                  <c:v>1.3087467362924281</c:v>
                </c:pt>
                <c:pt idx="3">
                  <c:v>1.1161879895561357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8-47C2-AE47-0EBE44185833}"/>
            </c:ext>
          </c:extLst>
        </c:ser>
        <c:ser>
          <c:idx val="1"/>
          <c:order val="1"/>
          <c:tx>
            <c:strRef>
              <c:f>'2020'!$I$50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'2020'!$I$51:$I$54</c:f>
              <c:numCache>
                <c:formatCode>0.00</c:formatCode>
                <c:ptCount val="4"/>
                <c:pt idx="0">
                  <c:v>1.0770234986945171</c:v>
                </c:pt>
                <c:pt idx="1">
                  <c:v>1.0835509138381201</c:v>
                </c:pt>
                <c:pt idx="2">
                  <c:v>1.2043080939947781</c:v>
                </c:pt>
                <c:pt idx="3">
                  <c:v>1.4001305483028721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8-47C2-AE47-0EBE4418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7088"/>
        <c:axId val="92646784"/>
      </c:barChart>
      <c:catAx>
        <c:axId val="18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4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'2021'!$F$50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'2021'!$F$51:$F$54</c:f>
              <c:numCache>
                <c:formatCode>#,##0.00</c:formatCode>
                <c:ptCount val="4"/>
                <c:pt idx="0">
                  <c:v>3.3</c:v>
                </c:pt>
                <c:pt idx="1">
                  <c:v>3.32</c:v>
                </c:pt>
                <c:pt idx="2">
                  <c:v>3.69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7-4A4C-8E52-F01332B0565C}"/>
            </c:ext>
          </c:extLst>
        </c:ser>
        <c:ser>
          <c:idx val="1"/>
          <c:order val="1"/>
          <c:tx>
            <c:strRef>
              <c:f>'2021'!$G$50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'2021'!$G$51:$G$54</c:f>
              <c:numCache>
                <c:formatCode>#,##0.00</c:formatCode>
                <c:ptCount val="4"/>
                <c:pt idx="0">
                  <c:v>4.09</c:v>
                </c:pt>
                <c:pt idx="1">
                  <c:v>3.36</c:v>
                </c:pt>
                <c:pt idx="2">
                  <c:v>3.47</c:v>
                </c:pt>
                <c:pt idx="3">
                  <c:v>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7-4A4C-8E52-F01332B0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5616"/>
        <c:axId val="92606976"/>
      </c:barChart>
      <c:catAx>
        <c:axId val="178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'2021'!$J$50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'2021'!$J$51:$J$54</c:f>
              <c:numCache>
                <c:formatCode>0.0</c:formatCode>
                <c:ptCount val="4"/>
                <c:pt idx="0">
                  <c:v>126.92307692307692</c:v>
                </c:pt>
                <c:pt idx="1">
                  <c:v>127.69230769230769</c:v>
                </c:pt>
                <c:pt idx="2">
                  <c:v>141.92307692307693</c:v>
                </c:pt>
                <c:pt idx="3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A-4065-9D6F-DAB09D754503}"/>
            </c:ext>
          </c:extLst>
        </c:ser>
        <c:ser>
          <c:idx val="1"/>
          <c:order val="1"/>
          <c:tx>
            <c:strRef>
              <c:f>'2021'!$K$50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'2021'!$K$51:$K$54</c:f>
              <c:numCache>
                <c:formatCode>0.0</c:formatCode>
                <c:ptCount val="4"/>
                <c:pt idx="0">
                  <c:v>157.30769230769232</c:v>
                </c:pt>
                <c:pt idx="1">
                  <c:v>129.23076923076923</c:v>
                </c:pt>
                <c:pt idx="2">
                  <c:v>133.46153846153845</c:v>
                </c:pt>
                <c:pt idx="3">
                  <c:v>113.07692307692308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A-4065-9D6F-DAB09D754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6576"/>
        <c:axId val="92608704"/>
      </c:barChart>
      <c:catAx>
        <c:axId val="1890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'2021'!$H$50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'2021'!$H$51:$H$54</c:f>
              <c:numCache>
                <c:formatCode>0.00</c:formatCode>
                <c:ptCount val="4"/>
                <c:pt idx="0">
                  <c:v>1.0967098703888336</c:v>
                </c:pt>
                <c:pt idx="1">
                  <c:v>1.1033565968760386</c:v>
                </c:pt>
                <c:pt idx="2">
                  <c:v>1.226321036889332</c:v>
                </c:pt>
                <c:pt idx="3">
                  <c:v>1.4257228315054835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8-4229-9E98-2EB53DBBD6FD}"/>
            </c:ext>
          </c:extLst>
        </c:ser>
        <c:ser>
          <c:idx val="1"/>
          <c:order val="1"/>
          <c:tx>
            <c:strRef>
              <c:f>'2021'!$I$50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'2021'!$I$51:$I$54</c:f>
              <c:numCache>
                <c:formatCode>0.00</c:formatCode>
                <c:ptCount val="4"/>
                <c:pt idx="0">
                  <c:v>1.3592555666334329</c:v>
                </c:pt>
                <c:pt idx="1">
                  <c:v>1.1166500498504486</c:v>
                </c:pt>
                <c:pt idx="2">
                  <c:v>1.1532070455300765</c:v>
                </c:pt>
                <c:pt idx="3">
                  <c:v>0.97706879361914256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8-4229-9E98-2EB53DBBD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7088"/>
        <c:axId val="92646784"/>
      </c:barChart>
      <c:catAx>
        <c:axId val="18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4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'2022'!$F$50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'2022'!$F$51:$F$54</c:f>
              <c:numCache>
                <c:formatCode>#,##0.00</c:formatCode>
                <c:ptCount val="4"/>
                <c:pt idx="0">
                  <c:v>4.09</c:v>
                </c:pt>
                <c:pt idx="1">
                  <c:v>3.36</c:v>
                </c:pt>
                <c:pt idx="2">
                  <c:v>3.47</c:v>
                </c:pt>
                <c:pt idx="3">
                  <c:v>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8-4B75-8AA4-2BFEF6749054}"/>
            </c:ext>
          </c:extLst>
        </c:ser>
        <c:ser>
          <c:idx val="1"/>
          <c:order val="1"/>
          <c:tx>
            <c:strRef>
              <c:f>'2022'!$G$50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'2022'!$G$51:$G$54</c:f>
              <c:numCache>
                <c:formatCode>#,##0.00</c:formatCode>
                <c:ptCount val="4"/>
                <c:pt idx="0">
                  <c:v>3.58</c:v>
                </c:pt>
                <c:pt idx="1">
                  <c:v>2.87</c:v>
                </c:pt>
                <c:pt idx="2">
                  <c:v>2.86</c:v>
                </c:pt>
                <c:pt idx="3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8-4B75-8AA4-2BFEF674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5616"/>
        <c:axId val="92606976"/>
      </c:barChart>
      <c:catAx>
        <c:axId val="178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'2022'!$J$50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'2022'!$J$51:$J$54</c:f>
              <c:numCache>
                <c:formatCode>0.0</c:formatCode>
                <c:ptCount val="4"/>
                <c:pt idx="0">
                  <c:v>157.30769230769232</c:v>
                </c:pt>
                <c:pt idx="1">
                  <c:v>129.23076923076923</c:v>
                </c:pt>
                <c:pt idx="2">
                  <c:v>133.46153846153845</c:v>
                </c:pt>
                <c:pt idx="3">
                  <c:v>113.07692307692308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ED5-BB9D-CB637B5CB465}"/>
            </c:ext>
          </c:extLst>
        </c:ser>
        <c:ser>
          <c:idx val="1"/>
          <c:order val="1"/>
          <c:tx>
            <c:strRef>
              <c:f>'2022'!$K$50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'2022'!$K$51:$K$54</c:f>
              <c:numCache>
                <c:formatCode>0.0</c:formatCode>
                <c:ptCount val="4"/>
                <c:pt idx="0">
                  <c:v>137.69230769230768</c:v>
                </c:pt>
                <c:pt idx="1">
                  <c:v>110.38461538461539</c:v>
                </c:pt>
                <c:pt idx="2">
                  <c:v>110</c:v>
                </c:pt>
                <c:pt idx="3">
                  <c:v>110.38461538461539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2-4ED5-BB9D-CB637B5C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6576"/>
        <c:axId val="92608704"/>
      </c:barChart>
      <c:catAx>
        <c:axId val="1890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'2022'!$H$50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'2022'!$H$51:$H$54</c:f>
              <c:numCache>
                <c:formatCode>0.00</c:formatCode>
                <c:ptCount val="4"/>
                <c:pt idx="0">
                  <c:v>1.3050414805360562</c:v>
                </c:pt>
                <c:pt idx="1">
                  <c:v>1.0721123165283981</c:v>
                </c:pt>
                <c:pt idx="2">
                  <c:v>1.1072112316528397</c:v>
                </c:pt>
                <c:pt idx="3">
                  <c:v>0.93809827696234849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2-42FC-A56E-0FC2FFF42E28}"/>
            </c:ext>
          </c:extLst>
        </c:ser>
        <c:ser>
          <c:idx val="1"/>
          <c:order val="1"/>
          <c:tx>
            <c:strRef>
              <c:f>'2022'!$I$50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'2022'!$I$51:$I$54</c:f>
              <c:numCache>
                <c:formatCode>0.00</c:formatCode>
                <c:ptCount val="4"/>
                <c:pt idx="0">
                  <c:v>1.1423101467772814</c:v>
                </c:pt>
                <c:pt idx="1">
                  <c:v>0.91576260370134011</c:v>
                </c:pt>
                <c:pt idx="2">
                  <c:v>0.91257179323548177</c:v>
                </c:pt>
                <c:pt idx="3">
                  <c:v>0.91576260370134011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2-42FC-A56E-0FC2FFF4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7088"/>
        <c:axId val="92646784"/>
      </c:barChart>
      <c:catAx>
        <c:axId val="18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4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'2023'!$F$50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'2023'!$F$51:$F$54</c:f>
              <c:numCache>
                <c:formatCode>#,##0.00</c:formatCode>
                <c:ptCount val="4"/>
                <c:pt idx="0">
                  <c:v>3.58</c:v>
                </c:pt>
                <c:pt idx="1">
                  <c:v>2.87</c:v>
                </c:pt>
                <c:pt idx="2">
                  <c:v>2.86</c:v>
                </c:pt>
                <c:pt idx="3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B2B-A265-2DC993DB2E92}"/>
            </c:ext>
          </c:extLst>
        </c:ser>
        <c:ser>
          <c:idx val="1"/>
          <c:order val="1"/>
          <c:tx>
            <c:strRef>
              <c:f>'2023'!$G$50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'2023'!$G$51:$G$54</c:f>
              <c:numCache>
                <c:formatCode>#,##0.00</c:formatCode>
                <c:ptCount val="4"/>
                <c:pt idx="0">
                  <c:v>3.62</c:v>
                </c:pt>
                <c:pt idx="1">
                  <c:v>3.67</c:v>
                </c:pt>
                <c:pt idx="2">
                  <c:v>4.12</c:v>
                </c:pt>
                <c:pt idx="3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0-4B2B-A265-2DC993DB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5616"/>
        <c:axId val="92606976"/>
      </c:barChart>
      <c:catAx>
        <c:axId val="178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'2017'!$J$50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'2017'!$J$51:$J$54</c:f>
              <c:numCache>
                <c:formatCode>0.0</c:formatCode>
                <c:ptCount val="4"/>
                <c:pt idx="0">
                  <c:v>134.61538461538461</c:v>
                </c:pt>
                <c:pt idx="1">
                  <c:v>139.23076923076923</c:v>
                </c:pt>
                <c:pt idx="2">
                  <c:v>129.23076923076923</c:v>
                </c:pt>
                <c:pt idx="3">
                  <c:v>130.76923076923077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14A-A062-5EC35977B576}"/>
            </c:ext>
          </c:extLst>
        </c:ser>
        <c:ser>
          <c:idx val="1"/>
          <c:order val="1"/>
          <c:tx>
            <c:strRef>
              <c:f>'2017'!$K$50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'2017'!$K$51:$K$54</c:f>
              <c:numCache>
                <c:formatCode>0.0</c:formatCode>
                <c:ptCount val="4"/>
                <c:pt idx="0">
                  <c:v>125.38461538461539</c:v>
                </c:pt>
                <c:pt idx="1">
                  <c:v>152.30769230769232</c:v>
                </c:pt>
                <c:pt idx="2">
                  <c:v>152.30769230769232</c:v>
                </c:pt>
                <c:pt idx="3">
                  <c:v>124.61538461538461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5-414A-A062-5EC35977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60064"/>
        <c:axId val="49458560"/>
      </c:barChart>
      <c:catAx>
        <c:axId val="10076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45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58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07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'2023'!$J$50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'2023'!$J$51:$J$54</c:f>
              <c:numCache>
                <c:formatCode>0.0</c:formatCode>
                <c:ptCount val="4"/>
                <c:pt idx="0">
                  <c:v>137.69230769230768</c:v>
                </c:pt>
                <c:pt idx="1">
                  <c:v>110.38461538461539</c:v>
                </c:pt>
                <c:pt idx="2">
                  <c:v>110</c:v>
                </c:pt>
                <c:pt idx="3">
                  <c:v>110.38461538461539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3-42FB-983F-60153089546B}"/>
            </c:ext>
          </c:extLst>
        </c:ser>
        <c:ser>
          <c:idx val="1"/>
          <c:order val="1"/>
          <c:tx>
            <c:strRef>
              <c:f>'2023'!$K$50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'2023'!$K$51:$K$54</c:f>
              <c:numCache>
                <c:formatCode>0.0</c:formatCode>
                <c:ptCount val="4"/>
                <c:pt idx="0">
                  <c:v>139.23076923076923</c:v>
                </c:pt>
                <c:pt idx="1">
                  <c:v>141.15384615384616</c:v>
                </c:pt>
                <c:pt idx="2">
                  <c:v>158.46153846153845</c:v>
                </c:pt>
                <c:pt idx="3">
                  <c:v>122.69230769230769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3-42FB-983F-60153089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6576"/>
        <c:axId val="92608704"/>
      </c:barChart>
      <c:catAx>
        <c:axId val="1890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'2023'!$H$50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'2023'!$H$51:$H$54</c:f>
              <c:numCache>
                <c:formatCode>0.00</c:formatCode>
                <c:ptCount val="4"/>
                <c:pt idx="0">
                  <c:v>1.0881458966565349</c:v>
                </c:pt>
                <c:pt idx="1">
                  <c:v>0.87234042553191493</c:v>
                </c:pt>
                <c:pt idx="2">
                  <c:v>0.8693009118541033</c:v>
                </c:pt>
                <c:pt idx="3">
                  <c:v>0.87234042553191493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5-433E-AF09-9503A82ED77E}"/>
            </c:ext>
          </c:extLst>
        </c:ser>
        <c:ser>
          <c:idx val="1"/>
          <c:order val="1"/>
          <c:tx>
            <c:strRef>
              <c:f>'2023'!$I$50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'2023'!$I$51:$I$54</c:f>
              <c:numCache>
                <c:formatCode>0.00</c:formatCode>
                <c:ptCount val="4"/>
                <c:pt idx="0">
                  <c:v>1.1003039513677813</c:v>
                </c:pt>
                <c:pt idx="1">
                  <c:v>1.115501519756839</c:v>
                </c:pt>
                <c:pt idx="2">
                  <c:v>1.2522796352583587</c:v>
                </c:pt>
                <c:pt idx="3">
                  <c:v>0.96960486322188455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5-433E-AF09-9503A82E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7088"/>
        <c:axId val="92646784"/>
      </c:barChart>
      <c:catAx>
        <c:axId val="18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4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'2024'!$F$50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'2024'!$F$51:$F$54</c:f>
              <c:numCache>
                <c:formatCode>#,##0.00</c:formatCode>
                <c:ptCount val="4"/>
                <c:pt idx="0">
                  <c:v>3.62</c:v>
                </c:pt>
                <c:pt idx="1">
                  <c:v>3.67</c:v>
                </c:pt>
                <c:pt idx="2">
                  <c:v>4.12</c:v>
                </c:pt>
                <c:pt idx="3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D-4AA6-AEB4-7DE4FF8CCA07}"/>
            </c:ext>
          </c:extLst>
        </c:ser>
        <c:ser>
          <c:idx val="1"/>
          <c:order val="1"/>
          <c:tx>
            <c:strRef>
              <c:f>'2024'!$G$50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'2024'!$G$51:$G$54</c:f>
              <c:numCache>
                <c:formatCode>#,##0.00</c:formatCode>
                <c:ptCount val="4"/>
                <c:pt idx="0">
                  <c:v>3.18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D-4AA6-AEB4-7DE4FF8CC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5616"/>
        <c:axId val="92606976"/>
      </c:barChart>
      <c:catAx>
        <c:axId val="178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'2024'!$J$50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'2024'!$J$51:$J$54</c:f>
              <c:numCache>
                <c:formatCode>0.0</c:formatCode>
                <c:ptCount val="4"/>
                <c:pt idx="0">
                  <c:v>139.23076923076923</c:v>
                </c:pt>
                <c:pt idx="1">
                  <c:v>141.15384615384616</c:v>
                </c:pt>
                <c:pt idx="2">
                  <c:v>158.46153846153845</c:v>
                </c:pt>
                <c:pt idx="3">
                  <c:v>122.69230769230769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9-4B2E-AFEC-B3F5749FDDEA}"/>
            </c:ext>
          </c:extLst>
        </c:ser>
        <c:ser>
          <c:idx val="1"/>
          <c:order val="1"/>
          <c:tx>
            <c:strRef>
              <c:f>'2024'!$K$50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'2024'!$K$51:$K$54</c:f>
              <c:numCache>
                <c:formatCode>0.0</c:formatCode>
                <c:ptCount val="4"/>
                <c:pt idx="0">
                  <c:v>122.30769230769231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9-4B2E-AFEC-B3F5749FD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6576"/>
        <c:axId val="92608704"/>
      </c:barChart>
      <c:catAx>
        <c:axId val="1890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'2024'!$H$50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'2024'!$H$51:$H$54</c:f>
              <c:numCache>
                <c:formatCode>0.00</c:formatCode>
                <c:ptCount val="4"/>
                <c:pt idx="0">
                  <c:v>1.1003039513677813</c:v>
                </c:pt>
                <c:pt idx="1">
                  <c:v>1.115501519756839</c:v>
                </c:pt>
                <c:pt idx="2">
                  <c:v>1.2522796352583587</c:v>
                </c:pt>
                <c:pt idx="3">
                  <c:v>0.96960486322188455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F-442C-861D-62F80E4DBB49}"/>
            </c:ext>
          </c:extLst>
        </c:ser>
        <c:ser>
          <c:idx val="1"/>
          <c:order val="1"/>
          <c:tx>
            <c:strRef>
              <c:f>'2024'!$I$50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'2024'!$I$51:$I$54</c:f>
              <c:numCache>
                <c:formatCode>0.00</c:formatCode>
                <c:ptCount val="4"/>
                <c:pt idx="0">
                  <c:v>0.96656534954407292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F-442C-861D-62F80E4D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7088"/>
        <c:axId val="92646784"/>
      </c:barChart>
      <c:catAx>
        <c:axId val="18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4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901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tendenz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Tendenz!$B$4:$B$39</c:f>
              <c:strCache>
                <c:ptCount val="36"/>
                <c:pt idx="0">
                  <c:v> 1 / 2016</c:v>
                </c:pt>
                <c:pt idx="1">
                  <c:v> 2 / 2016</c:v>
                </c:pt>
                <c:pt idx="2">
                  <c:v> 3 / 2016</c:v>
                </c:pt>
                <c:pt idx="3">
                  <c:v> 4 / 2016</c:v>
                </c:pt>
                <c:pt idx="4">
                  <c:v> 1 / 2017</c:v>
                </c:pt>
                <c:pt idx="5">
                  <c:v> 2 / 2017</c:v>
                </c:pt>
                <c:pt idx="6">
                  <c:v> 3 / 2017</c:v>
                </c:pt>
                <c:pt idx="7">
                  <c:v> 4 / 2017</c:v>
                </c:pt>
                <c:pt idx="8">
                  <c:v> 1 / 2018</c:v>
                </c:pt>
                <c:pt idx="9">
                  <c:v> 2 / 2018</c:v>
                </c:pt>
                <c:pt idx="10">
                  <c:v> 3 / 2018</c:v>
                </c:pt>
                <c:pt idx="11">
                  <c:v> 4 / 2018</c:v>
                </c:pt>
                <c:pt idx="12">
                  <c:v> 1 / 2019</c:v>
                </c:pt>
                <c:pt idx="13">
                  <c:v> 2 / 2019</c:v>
                </c:pt>
                <c:pt idx="14">
                  <c:v> 3 / 2019</c:v>
                </c:pt>
                <c:pt idx="15">
                  <c:v> 4 / 2019</c:v>
                </c:pt>
                <c:pt idx="16">
                  <c:v> 1 / 2020</c:v>
                </c:pt>
                <c:pt idx="17">
                  <c:v> 2 / 2020</c:v>
                </c:pt>
                <c:pt idx="18">
                  <c:v> 3 / 2020</c:v>
                </c:pt>
                <c:pt idx="19">
                  <c:v> 4 / 2020</c:v>
                </c:pt>
                <c:pt idx="20">
                  <c:v> 1 / 2021</c:v>
                </c:pt>
                <c:pt idx="21">
                  <c:v> 2 / 2021</c:v>
                </c:pt>
                <c:pt idx="22">
                  <c:v> 3 / 2021</c:v>
                </c:pt>
                <c:pt idx="23">
                  <c:v> 4 / 2021</c:v>
                </c:pt>
                <c:pt idx="24">
                  <c:v> 1 / 2022</c:v>
                </c:pt>
                <c:pt idx="25">
                  <c:v> 2 / 2022</c:v>
                </c:pt>
                <c:pt idx="26">
                  <c:v> 3 / 2022</c:v>
                </c:pt>
                <c:pt idx="27">
                  <c:v> 4 / 2022</c:v>
                </c:pt>
                <c:pt idx="28">
                  <c:v> 1 / 2023</c:v>
                </c:pt>
                <c:pt idx="29">
                  <c:v> 2 / 2023</c:v>
                </c:pt>
                <c:pt idx="30">
                  <c:v> 3 / 2023</c:v>
                </c:pt>
                <c:pt idx="31">
                  <c:v> 4 / 2023</c:v>
                </c:pt>
                <c:pt idx="32">
                  <c:v> 1 / 2024</c:v>
                </c:pt>
                <c:pt idx="33">
                  <c:v> 2 / 2024</c:v>
                </c:pt>
                <c:pt idx="34">
                  <c:v> 3 / 2024</c:v>
                </c:pt>
                <c:pt idx="35">
                  <c:v> 4 / 2024</c:v>
                </c:pt>
              </c:strCache>
            </c:strRef>
          </c:cat>
          <c:val>
            <c:numRef>
              <c:f>Tendenz!$C$4:$C$39</c:f>
              <c:numCache>
                <c:formatCode>#,##0.00</c:formatCode>
                <c:ptCount val="36"/>
                <c:pt idx="0">
                  <c:v>3.5</c:v>
                </c:pt>
                <c:pt idx="1">
                  <c:v>3.62</c:v>
                </c:pt>
                <c:pt idx="2">
                  <c:v>3.36</c:v>
                </c:pt>
                <c:pt idx="3">
                  <c:v>3.4</c:v>
                </c:pt>
                <c:pt idx="4">
                  <c:v>3.26</c:v>
                </c:pt>
                <c:pt idx="5">
                  <c:v>3.96</c:v>
                </c:pt>
                <c:pt idx="6">
                  <c:v>3.96</c:v>
                </c:pt>
                <c:pt idx="7">
                  <c:v>3.24</c:v>
                </c:pt>
                <c:pt idx="8">
                  <c:v>3.1</c:v>
                </c:pt>
                <c:pt idx="9">
                  <c:v>4.0999999999999996</c:v>
                </c:pt>
                <c:pt idx="10">
                  <c:v>3.4</c:v>
                </c:pt>
                <c:pt idx="11">
                  <c:v>3.86</c:v>
                </c:pt>
                <c:pt idx="12">
                  <c:v>3.93</c:v>
                </c:pt>
                <c:pt idx="13">
                  <c:v>4.51</c:v>
                </c:pt>
                <c:pt idx="14">
                  <c:v>4.01</c:v>
                </c:pt>
                <c:pt idx="15">
                  <c:v>3.42</c:v>
                </c:pt>
                <c:pt idx="16">
                  <c:v>3.3</c:v>
                </c:pt>
                <c:pt idx="17">
                  <c:v>3.32</c:v>
                </c:pt>
                <c:pt idx="18">
                  <c:v>3.69</c:v>
                </c:pt>
                <c:pt idx="19">
                  <c:v>4.29</c:v>
                </c:pt>
                <c:pt idx="20">
                  <c:v>4.09</c:v>
                </c:pt>
                <c:pt idx="21">
                  <c:v>3.36</c:v>
                </c:pt>
                <c:pt idx="22">
                  <c:v>3.47</c:v>
                </c:pt>
                <c:pt idx="23">
                  <c:v>2.94</c:v>
                </c:pt>
                <c:pt idx="24">
                  <c:v>3.58</c:v>
                </c:pt>
                <c:pt idx="25">
                  <c:v>2.87</c:v>
                </c:pt>
                <c:pt idx="26">
                  <c:v>2.86</c:v>
                </c:pt>
                <c:pt idx="27">
                  <c:v>2.87</c:v>
                </c:pt>
                <c:pt idx="28">
                  <c:v>3.62</c:v>
                </c:pt>
                <c:pt idx="29">
                  <c:v>3.67</c:v>
                </c:pt>
                <c:pt idx="30">
                  <c:v>4.12</c:v>
                </c:pt>
                <c:pt idx="31">
                  <c:v>3.19</c:v>
                </c:pt>
                <c:pt idx="32">
                  <c:v>3.18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0-4C9A-BB6C-CE2ED11190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271245808"/>
        <c:axId val="271246640"/>
      </c:areaChart>
      <c:catAx>
        <c:axId val="2712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jeweiliges Quartal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1246640"/>
        <c:crosses val="autoZero"/>
        <c:auto val="1"/>
        <c:lblAlgn val="ctr"/>
        <c:lblOffset val="100"/>
        <c:noMultiLvlLbl val="0"/>
      </c:catAx>
      <c:valAx>
        <c:axId val="2712466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Sammelmengen in Tonnen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" sourceLinked="1"/>
        <c:majorTickMark val="out"/>
        <c:minorTickMark val="none"/>
        <c:tickLblPos val="nextTo"/>
        <c:crossAx val="27124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'2017'!$H$50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'2017'!$H$51:$H$54</c:f>
              <c:numCache>
                <c:formatCode>0.00</c:formatCode>
                <c:ptCount val="4"/>
                <c:pt idx="0">
                  <c:v>1.1616329239960173</c:v>
                </c:pt>
                <c:pt idx="1">
                  <c:v>1.2014603385330236</c:v>
                </c:pt>
                <c:pt idx="2">
                  <c:v>1.1151676070361767</c:v>
                </c:pt>
                <c:pt idx="3">
                  <c:v>1.1284434118818454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B-4C08-BB73-33F5CD348F8F}"/>
            </c:ext>
          </c:extLst>
        </c:ser>
        <c:ser>
          <c:idx val="1"/>
          <c:order val="1"/>
          <c:tx>
            <c:strRef>
              <c:f>'2017'!$I$50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'2017'!$I$51:$I$54</c:f>
              <c:numCache>
                <c:formatCode>0.00</c:formatCode>
                <c:ptCount val="4"/>
                <c:pt idx="0">
                  <c:v>1.0819780949220046</c:v>
                </c:pt>
                <c:pt idx="1">
                  <c:v>1.3143046797212081</c:v>
                </c:pt>
                <c:pt idx="2">
                  <c:v>1.3143046797212081</c:v>
                </c:pt>
                <c:pt idx="3">
                  <c:v>1.0753401924991703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B-4C08-BB73-33F5CD348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24480"/>
        <c:axId val="49460288"/>
      </c:barChart>
      <c:catAx>
        <c:axId val="13512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4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60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512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'2018'!$F$50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'2018'!$F$51:$F$54</c:f>
              <c:numCache>
                <c:formatCode>#,##0.00</c:formatCode>
                <c:ptCount val="4"/>
                <c:pt idx="0">
                  <c:v>3.26</c:v>
                </c:pt>
                <c:pt idx="1">
                  <c:v>3.96</c:v>
                </c:pt>
                <c:pt idx="2">
                  <c:v>3.96</c:v>
                </c:pt>
                <c:pt idx="3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B-40C0-A46B-9D3708F69E7E}"/>
            </c:ext>
          </c:extLst>
        </c:ser>
        <c:ser>
          <c:idx val="1"/>
          <c:order val="1"/>
          <c:tx>
            <c:strRef>
              <c:f>'2018'!$G$50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'2018'!$G$51:$G$54</c:f>
              <c:numCache>
                <c:formatCode>#,##0.00</c:formatCode>
                <c:ptCount val="4"/>
                <c:pt idx="0">
                  <c:v>3.1</c:v>
                </c:pt>
                <c:pt idx="1">
                  <c:v>4.0999999999999996</c:v>
                </c:pt>
                <c:pt idx="2">
                  <c:v>3.4</c:v>
                </c:pt>
                <c:pt idx="3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B-40C0-A46B-9D3708F69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11520"/>
        <c:axId val="49462592"/>
      </c:barChart>
      <c:catAx>
        <c:axId val="1400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4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6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001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'2018'!$J$50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'2018'!$J$51:$J$54</c:f>
              <c:numCache>
                <c:formatCode>0.0</c:formatCode>
                <c:ptCount val="4"/>
                <c:pt idx="0">
                  <c:v>125.38461538461539</c:v>
                </c:pt>
                <c:pt idx="1">
                  <c:v>152.30769230769232</c:v>
                </c:pt>
                <c:pt idx="2">
                  <c:v>152.30769230769232</c:v>
                </c:pt>
                <c:pt idx="3">
                  <c:v>124.61538461538461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F-41E9-BBA3-B75818178411}"/>
            </c:ext>
          </c:extLst>
        </c:ser>
        <c:ser>
          <c:idx val="1"/>
          <c:order val="1"/>
          <c:tx>
            <c:strRef>
              <c:f>'2018'!$K$50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'2018'!$K$51:$K$54</c:f>
              <c:numCache>
                <c:formatCode>0.0</c:formatCode>
                <c:ptCount val="4"/>
                <c:pt idx="0">
                  <c:v>119.23076923076923</c:v>
                </c:pt>
                <c:pt idx="1">
                  <c:v>157.69230769230768</c:v>
                </c:pt>
                <c:pt idx="2">
                  <c:v>130.76923076923077</c:v>
                </c:pt>
                <c:pt idx="3">
                  <c:v>148.46153846153845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F-41E9-BBA3-B7581817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21856"/>
        <c:axId val="83240064"/>
      </c:barChart>
      <c:catAx>
        <c:axId val="17132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2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4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132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'2018'!$H$50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'2018'!$H$51:$H$54</c:f>
              <c:numCache>
                <c:formatCode>0.00</c:formatCode>
                <c:ptCount val="4"/>
                <c:pt idx="0">
                  <c:v>1.0709592641261498</c:v>
                </c:pt>
                <c:pt idx="1">
                  <c:v>1.3009198423127464</c:v>
                </c:pt>
                <c:pt idx="2">
                  <c:v>1.3009198423127464</c:v>
                </c:pt>
                <c:pt idx="3">
                  <c:v>1.0643889618922471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1-4D41-98A2-F2231EC55F0E}"/>
            </c:ext>
          </c:extLst>
        </c:ser>
        <c:ser>
          <c:idx val="1"/>
          <c:order val="1"/>
          <c:tx>
            <c:strRef>
              <c:f>'2018'!$I$50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'2018'!$I$51:$I$54</c:f>
              <c:numCache>
                <c:formatCode>0.00</c:formatCode>
                <c:ptCount val="4"/>
                <c:pt idx="0">
                  <c:v>1.0183968462549278</c:v>
                </c:pt>
                <c:pt idx="1">
                  <c:v>1.3469119579500657</c:v>
                </c:pt>
                <c:pt idx="2">
                  <c:v>1.1169513797634691</c:v>
                </c:pt>
                <c:pt idx="3">
                  <c:v>1.2680683311432326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1-4D41-98A2-F2231EC5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56608"/>
        <c:axId val="83244672"/>
      </c:barChart>
      <c:catAx>
        <c:axId val="1771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2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4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715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Tonnen Gesamt</a:t>
            </a:r>
          </a:p>
        </c:rich>
      </c:tx>
      <c:layout>
        <c:manualLayout>
          <c:xMode val="edge"/>
          <c:yMode val="edge"/>
          <c:x val="0.33934322477042556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'2019'!$F$50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'2019'!$F$51:$F$54</c:f>
              <c:numCache>
                <c:formatCode>#,##0.00</c:formatCode>
                <c:ptCount val="4"/>
                <c:pt idx="0">
                  <c:v>3.1</c:v>
                </c:pt>
                <c:pt idx="1">
                  <c:v>4.0999999999999996</c:v>
                </c:pt>
                <c:pt idx="2">
                  <c:v>3.4</c:v>
                </c:pt>
                <c:pt idx="3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B-4B07-AACD-F872DF1F330F}"/>
            </c:ext>
          </c:extLst>
        </c:ser>
        <c:ser>
          <c:idx val="1"/>
          <c:order val="1"/>
          <c:tx>
            <c:strRef>
              <c:f>'2019'!$G$50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'2019'!$G$51:$G$54</c:f>
              <c:numCache>
                <c:formatCode>#,##0.00</c:formatCode>
                <c:ptCount val="4"/>
                <c:pt idx="0">
                  <c:v>3.93</c:v>
                </c:pt>
                <c:pt idx="1">
                  <c:v>4.51</c:v>
                </c:pt>
                <c:pt idx="2">
                  <c:v>4.01</c:v>
                </c:pt>
                <c:pt idx="3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B-4B07-AACD-F872DF1F3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58144"/>
        <c:axId val="89767232"/>
      </c:barChart>
      <c:catAx>
        <c:axId val="1771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67099164019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97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6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Tonnen</a:t>
                </a:r>
              </a:p>
            </c:rich>
          </c:tx>
          <c:layout>
            <c:manualLayout>
              <c:xMode val="edge"/>
              <c:yMode val="edge"/>
              <c:x val="2.7425594936879679E-2"/>
              <c:y val="0.39707241006638877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7158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60929498208611"/>
          <c:y val="0.91179558437548247"/>
          <c:w val="0.24422430486677593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/ Woche / Container</a:t>
            </a:r>
          </a:p>
        </c:rich>
      </c:tx>
      <c:layout>
        <c:manualLayout>
          <c:xMode val="edge"/>
          <c:yMode val="edge"/>
          <c:x val="0.22005881070023839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7020416115936"/>
          <c:y val="0.19706552143268502"/>
          <c:w val="0.79708591504862158"/>
          <c:h val="0.5500186941479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'2019'!$J$50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'2019'!$J$51:$J$54</c:f>
              <c:numCache>
                <c:formatCode>0.0</c:formatCode>
                <c:ptCount val="4"/>
                <c:pt idx="0">
                  <c:v>119.23076923076923</c:v>
                </c:pt>
                <c:pt idx="1">
                  <c:v>157.69230769230768</c:v>
                </c:pt>
                <c:pt idx="2">
                  <c:v>130.76923076923077</c:v>
                </c:pt>
                <c:pt idx="3">
                  <c:v>148.46153846153845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FCF-A19D-B96402137A9D}"/>
            </c:ext>
          </c:extLst>
        </c:ser>
        <c:ser>
          <c:idx val="1"/>
          <c:order val="1"/>
          <c:tx>
            <c:strRef>
              <c:f>'2019'!$K$50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'2019'!$K$51:$K$54</c:f>
              <c:numCache>
                <c:formatCode>0.0</c:formatCode>
                <c:ptCount val="4"/>
                <c:pt idx="0">
                  <c:v>151.15384615384616</c:v>
                </c:pt>
                <c:pt idx="1">
                  <c:v>173.46153846153845</c:v>
                </c:pt>
                <c:pt idx="2">
                  <c:v>154.23076923076923</c:v>
                </c:pt>
                <c:pt idx="3">
                  <c:v>131.53846153846155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FCF-A19D-B96402137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59168"/>
        <c:axId val="92602944"/>
      </c:barChart>
      <c:catAx>
        <c:axId val="1771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49152569395874224"/>
              <c:y val="0.826498687664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1.3299340447773542E-3"/>
              <c:y val="0.37942473367299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7159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60239604719896"/>
          <c:y val="0.91179558437548247"/>
          <c:w val="0.27942121847949519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Kg Pro Einwohner</a:t>
            </a:r>
          </a:p>
        </c:rich>
      </c:tx>
      <c:layout>
        <c:manualLayout>
          <c:xMode val="edge"/>
          <c:yMode val="edge"/>
          <c:x val="0.3393432908515302"/>
          <c:y val="3.5295352786784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1316824860516"/>
          <c:y val="0.19706552143268502"/>
          <c:w val="0.7892300390047321"/>
          <c:h val="0.538253588390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'2019'!$H$50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'2019'!$H$51:$H$54</c:f>
              <c:numCache>
                <c:formatCode>0.00</c:formatCode>
                <c:ptCount val="4"/>
                <c:pt idx="0">
                  <c:v>1.0190664036817882</c:v>
                </c:pt>
                <c:pt idx="1">
                  <c:v>1.3477975016436554</c:v>
                </c:pt>
                <c:pt idx="2">
                  <c:v>1.1176857330703485</c:v>
                </c:pt>
                <c:pt idx="3">
                  <c:v>1.2689020381328073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8-47C2-AE47-0EBE44185833}"/>
            </c:ext>
          </c:extLst>
        </c:ser>
        <c:ser>
          <c:idx val="1"/>
          <c:order val="1"/>
          <c:tx>
            <c:strRef>
              <c:f>'2019'!$I$50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'2019'!$I$51:$I$54</c:f>
              <c:numCache>
                <c:formatCode>0.00</c:formatCode>
                <c:ptCount val="4"/>
                <c:pt idx="0">
                  <c:v>1.291913214990138</c:v>
                </c:pt>
                <c:pt idx="1">
                  <c:v>1.4825772518080211</c:v>
                </c:pt>
                <c:pt idx="2">
                  <c:v>1.3182117028270874</c:v>
                </c:pt>
                <c:pt idx="3">
                  <c:v>1.1242603550295858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8-47C2-AE47-0EBE4418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3568"/>
        <c:axId val="92604672"/>
      </c:barChart>
      <c:catAx>
        <c:axId val="17841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Quartal</a:t>
                </a:r>
              </a:p>
            </c:rich>
          </c:tx>
          <c:layout>
            <c:manualLayout>
              <c:xMode val="edge"/>
              <c:yMode val="edge"/>
              <c:x val="0.50901777741699816"/>
              <c:y val="0.814733672996757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0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Kilogramm</a:t>
                </a:r>
              </a:p>
            </c:rich>
          </c:tx>
          <c:layout>
            <c:manualLayout>
              <c:xMode val="edge"/>
              <c:yMode val="edge"/>
              <c:x val="2.7425656844440836E-2"/>
              <c:y val="0.397072410066388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841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675595962875773"/>
          <c:y val="0.91179558437548247"/>
          <c:w val="0.24422436886110882"/>
          <c:h val="6.764922031804843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1.jpeg"/><Relationship Id="rId1" Type="http://schemas.openxmlformats.org/officeDocument/2006/relationships/hyperlink" Target="http://www.humana.at/" TargetMode="Externa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1211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121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121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121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2</xdr:row>
      <xdr:rowOff>9525</xdr:rowOff>
    </xdr:from>
    <xdr:to>
      <xdr:col>0</xdr:col>
      <xdr:colOff>2800350</xdr:colOff>
      <xdr:row>10</xdr:row>
      <xdr:rowOff>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76300"/>
          <a:ext cx="1628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542925</xdr:colOff>
      <xdr:row>78</xdr:row>
      <xdr:rowOff>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58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6</xdr:col>
      <xdr:colOff>485775</xdr:colOff>
      <xdr:row>78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152401</xdr:rowOff>
    </xdr:from>
    <xdr:to>
      <xdr:col>15</xdr:col>
      <xdr:colOff>9525</xdr:colOff>
      <xdr:row>27</xdr:row>
      <xdr:rowOff>9526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umana.at/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3013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21091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5272.75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+D43</f>
        <v>2016</v>
      </c>
      <c r="E35" s="9">
        <f t="shared" ref="E35:K35" si="0">+E43</f>
        <v>2017</v>
      </c>
      <c r="F35" s="9">
        <f t="shared" si="0"/>
        <v>2016</v>
      </c>
      <c r="G35" s="9">
        <f t="shared" si="0"/>
        <v>2017</v>
      </c>
      <c r="H35" s="9">
        <f t="shared" si="0"/>
        <v>2016</v>
      </c>
      <c r="I35" s="9">
        <f t="shared" si="0"/>
        <v>2017</v>
      </c>
      <c r="J35" s="9">
        <f t="shared" si="0"/>
        <v>2016</v>
      </c>
      <c r="K35" s="9">
        <f t="shared" si="0"/>
        <v>2017</v>
      </c>
    </row>
    <row r="36" spans="1:13" s="4" customFormat="1" ht="18" customHeight="1" x14ac:dyDescent="0.2">
      <c r="C36" s="10" t="s">
        <v>24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1">
        <v>1</v>
      </c>
    </row>
    <row r="37" spans="1:13" s="4" customFormat="1" ht="18" customHeight="1" x14ac:dyDescent="0.2">
      <c r="C37" s="10" t="s">
        <v>16</v>
      </c>
      <c r="D37" s="19">
        <v>2</v>
      </c>
      <c r="E37" s="19">
        <v>2</v>
      </c>
      <c r="F37" s="19">
        <v>2</v>
      </c>
      <c r="G37" s="19">
        <v>2</v>
      </c>
      <c r="H37" s="19">
        <v>2</v>
      </c>
      <c r="I37" s="19">
        <v>2</v>
      </c>
      <c r="J37" s="19">
        <v>2</v>
      </c>
      <c r="K37" s="11">
        <v>2</v>
      </c>
    </row>
    <row r="38" spans="1:13" s="4" customFormat="1" ht="18" customHeight="1" x14ac:dyDescent="0.2">
      <c r="C38" s="10" t="s">
        <v>17</v>
      </c>
      <c r="D38" s="16">
        <f t="shared" ref="D38:K38" si="1">+$K$15/D37</f>
        <v>1506.5</v>
      </c>
      <c r="E38" s="16">
        <f t="shared" si="1"/>
        <v>1506.5</v>
      </c>
      <c r="F38" s="16">
        <f t="shared" si="1"/>
        <v>1506.5</v>
      </c>
      <c r="G38" s="16">
        <f t="shared" si="1"/>
        <v>1506.5</v>
      </c>
      <c r="H38" s="16">
        <f t="shared" si="1"/>
        <v>1506.5</v>
      </c>
      <c r="I38" s="16">
        <f t="shared" si="1"/>
        <v>1506.5</v>
      </c>
      <c r="J38" s="16">
        <f t="shared" si="1"/>
        <v>1506.5</v>
      </c>
      <c r="K38" s="16">
        <f t="shared" si="1"/>
        <v>1506.5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v>2016</v>
      </c>
      <c r="E43" s="18">
        <v>2017</v>
      </c>
      <c r="F43" s="9">
        <v>2016</v>
      </c>
      <c r="G43" s="18">
        <v>2017</v>
      </c>
      <c r="H43" s="9">
        <v>2016</v>
      </c>
      <c r="I43" s="18">
        <v>2017</v>
      </c>
      <c r="J43" s="9">
        <v>2016</v>
      </c>
      <c r="K43" s="18">
        <v>2017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v>3.5</v>
      </c>
      <c r="E45" s="20">
        <v>3.26</v>
      </c>
      <c r="F45" s="20">
        <v>3.62</v>
      </c>
      <c r="G45" s="20">
        <v>3.96</v>
      </c>
      <c r="H45" s="20">
        <v>3.36</v>
      </c>
      <c r="I45" s="20">
        <v>3.96</v>
      </c>
      <c r="J45" s="20">
        <v>3.4</v>
      </c>
      <c r="K45" s="20">
        <v>3.24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 t="shared" ref="F50:K50" si="3">+D43</f>
        <v>2016</v>
      </c>
      <c r="G50" s="9">
        <f t="shared" si="3"/>
        <v>2017</v>
      </c>
      <c r="H50" s="9">
        <f t="shared" si="3"/>
        <v>2016</v>
      </c>
      <c r="I50" s="9">
        <f t="shared" si="3"/>
        <v>2017</v>
      </c>
      <c r="J50" s="9">
        <f t="shared" si="3"/>
        <v>2016</v>
      </c>
      <c r="K50" s="9">
        <f t="shared" si="3"/>
        <v>2017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3.5</v>
      </c>
      <c r="G51" s="20">
        <f>+E45</f>
        <v>3.26</v>
      </c>
      <c r="H51" s="39">
        <f>+D45*1000/$K$15</f>
        <v>1.1616329239960173</v>
      </c>
      <c r="I51" s="39">
        <f>+E45*1000/$K$15</f>
        <v>1.0819780949220046</v>
      </c>
      <c r="J51" s="38">
        <f>+D45*1000/D44/13</f>
        <v>134.61538461538461</v>
      </c>
      <c r="K51" s="38">
        <f>+E45*1000/E44/13</f>
        <v>125.38461538461539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3.62</v>
      </c>
      <c r="G52" s="20">
        <f>+G45</f>
        <v>3.96</v>
      </c>
      <c r="H52" s="39">
        <f>+F45*1000/$K$15</f>
        <v>1.2014603385330236</v>
      </c>
      <c r="I52" s="39">
        <f>+G45*1000/$K$15</f>
        <v>1.3143046797212081</v>
      </c>
      <c r="J52" s="38">
        <f>+F45*1000/F44/13</f>
        <v>139.23076923076923</v>
      </c>
      <c r="K52" s="38">
        <f>+G45*1000/G44/13</f>
        <v>152.30769230769232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3.36</v>
      </c>
      <c r="G53" s="20">
        <f>+I45</f>
        <v>3.96</v>
      </c>
      <c r="H53" s="39">
        <f>+H45*1000/$K$15</f>
        <v>1.1151676070361767</v>
      </c>
      <c r="I53" s="39">
        <f>+I45*1000/$K$15</f>
        <v>1.3143046797212081</v>
      </c>
      <c r="J53" s="38">
        <f>+H45*1000/H44/13</f>
        <v>129.23076923076923</v>
      </c>
      <c r="K53" s="38">
        <f>+I45*1000/I44/13</f>
        <v>152.30769230769232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3.4</v>
      </c>
      <c r="G54" s="20">
        <f>+K45</f>
        <v>3.24</v>
      </c>
      <c r="H54" s="39">
        <f>+J45*1000/$K$15</f>
        <v>1.1284434118818454</v>
      </c>
      <c r="I54" s="39">
        <f>+K45*1000/$K$15</f>
        <v>1.0753401924991703</v>
      </c>
      <c r="J54" s="38">
        <f>+J45*1000/J44/13</f>
        <v>130.76923076923077</v>
      </c>
      <c r="K54" s="38">
        <f>+K45*1000/K44/13</f>
        <v>124.61538461538461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13.88</v>
      </c>
      <c r="G55" s="12">
        <f>SUM(G51:G54)</f>
        <v>14.42</v>
      </c>
      <c r="H55" s="15">
        <f>SUM(H51:H54)</f>
        <v>4.6067042814470636</v>
      </c>
      <c r="I55" s="13">
        <f>SUM(I51:I54)</f>
        <v>4.7859276468635912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3:K3"/>
    <mergeCell ref="A1:K1"/>
    <mergeCell ref="A10:K10"/>
    <mergeCell ref="A81:K81"/>
    <mergeCell ref="A88:K88"/>
    <mergeCell ref="F49:G49"/>
    <mergeCell ref="H49:I49"/>
    <mergeCell ref="J49:K49"/>
    <mergeCell ref="A27:K27"/>
    <mergeCell ref="A28:K28"/>
    <mergeCell ref="A29:K29"/>
  </mergeCells>
  <phoneticPr fontId="0" type="noConversion"/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28"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3044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21308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5327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+'2017'!E35</f>
        <v>2017</v>
      </c>
      <c r="E35" s="9">
        <f>+D35+1</f>
        <v>2018</v>
      </c>
      <c r="F35" s="9">
        <f>+'2017'!G35</f>
        <v>2017</v>
      </c>
      <c r="G35" s="9">
        <f>+F35+1</f>
        <v>2018</v>
      </c>
      <c r="H35" s="9">
        <f>+'2017'!I35</f>
        <v>2017</v>
      </c>
      <c r="I35" s="9">
        <f>+H35+1</f>
        <v>2018</v>
      </c>
      <c r="J35" s="9">
        <f>+'2017'!K35</f>
        <v>2017</v>
      </c>
      <c r="K35" s="9">
        <f>+J35+1</f>
        <v>2018</v>
      </c>
    </row>
    <row r="36" spans="1:13" s="4" customFormat="1" ht="18" customHeight="1" x14ac:dyDescent="0.2">
      <c r="C36" s="10" t="s">
        <v>24</v>
      </c>
      <c r="D36" s="19">
        <f>+'2017'!E36</f>
        <v>1</v>
      </c>
      <c r="E36" s="19">
        <v>1</v>
      </c>
      <c r="F36" s="19">
        <f>+'2017'!G36</f>
        <v>1</v>
      </c>
      <c r="G36" s="19">
        <v>1</v>
      </c>
      <c r="H36" s="19">
        <f>+'2017'!I36</f>
        <v>1</v>
      </c>
      <c r="I36" s="19">
        <v>1</v>
      </c>
      <c r="J36" s="19">
        <f>+'2017'!K36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+'2017'!E37</f>
        <v>2</v>
      </c>
      <c r="E37" s="19">
        <v>2</v>
      </c>
      <c r="F37" s="19">
        <f>+'2017'!G37</f>
        <v>2</v>
      </c>
      <c r="G37" s="19">
        <v>2</v>
      </c>
      <c r="H37" s="19">
        <f>+'2017'!I37</f>
        <v>2</v>
      </c>
      <c r="I37" s="19">
        <v>2</v>
      </c>
      <c r="J37" s="19">
        <f>+'2017'!K37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1522</v>
      </c>
      <c r="E38" s="16">
        <f t="shared" si="0"/>
        <v>1522</v>
      </c>
      <c r="F38" s="16">
        <f t="shared" si="0"/>
        <v>1522</v>
      </c>
      <c r="G38" s="16">
        <f t="shared" si="0"/>
        <v>1522</v>
      </c>
      <c r="H38" s="16">
        <f t="shared" si="0"/>
        <v>1522</v>
      </c>
      <c r="I38" s="16">
        <f t="shared" si="0"/>
        <v>1522</v>
      </c>
      <c r="J38" s="16">
        <f t="shared" si="0"/>
        <v>1522</v>
      </c>
      <c r="K38" s="16">
        <f t="shared" si="0"/>
        <v>1522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2017</v>
      </c>
      <c r="E43" s="9">
        <f t="shared" ref="E43:K43" si="1">+E35</f>
        <v>2018</v>
      </c>
      <c r="F43" s="9">
        <f t="shared" si="1"/>
        <v>2017</v>
      </c>
      <c r="G43" s="9">
        <f t="shared" si="1"/>
        <v>2018</v>
      </c>
      <c r="H43" s="9">
        <f t="shared" si="1"/>
        <v>2017</v>
      </c>
      <c r="I43" s="9">
        <f t="shared" si="1"/>
        <v>2018</v>
      </c>
      <c r="J43" s="9">
        <f t="shared" si="1"/>
        <v>2017</v>
      </c>
      <c r="K43" s="9">
        <f t="shared" si="1"/>
        <v>2018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+'2017'!E45</f>
        <v>3.26</v>
      </c>
      <c r="E45" s="20">
        <v>3.1</v>
      </c>
      <c r="F45" s="20">
        <f>+'2017'!G45</f>
        <v>3.96</v>
      </c>
      <c r="G45" s="20">
        <v>4.0999999999999996</v>
      </c>
      <c r="H45" s="20">
        <f>+'2017'!I45</f>
        <v>3.96</v>
      </c>
      <c r="I45" s="20">
        <v>3.4</v>
      </c>
      <c r="J45" s="20">
        <f>+'2017'!K45</f>
        <v>3.24</v>
      </c>
      <c r="K45" s="20">
        <v>3.86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2017</v>
      </c>
      <c r="G50" s="9">
        <f t="shared" ref="G50:K50" si="3">+G43</f>
        <v>2018</v>
      </c>
      <c r="H50" s="9">
        <f t="shared" si="3"/>
        <v>2017</v>
      </c>
      <c r="I50" s="9">
        <f t="shared" si="3"/>
        <v>2018</v>
      </c>
      <c r="J50" s="9">
        <f t="shared" si="3"/>
        <v>2017</v>
      </c>
      <c r="K50" s="9">
        <f t="shared" si="3"/>
        <v>2018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3.26</v>
      </c>
      <c r="G51" s="20">
        <f>+E45</f>
        <v>3.1</v>
      </c>
      <c r="H51" s="39">
        <f>+D45*1000/$K$15</f>
        <v>1.0709592641261498</v>
      </c>
      <c r="I51" s="39">
        <f>+E45*1000/$K$15</f>
        <v>1.0183968462549278</v>
      </c>
      <c r="J51" s="38">
        <f>+D45*1000/D44/13</f>
        <v>125.38461538461539</v>
      </c>
      <c r="K51" s="38">
        <f>+E45*1000/E44/13</f>
        <v>119.23076923076923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3.96</v>
      </c>
      <c r="G52" s="20">
        <f>+G45</f>
        <v>4.0999999999999996</v>
      </c>
      <c r="H52" s="39">
        <f>+F45*1000/$K$15</f>
        <v>1.3009198423127464</v>
      </c>
      <c r="I52" s="39">
        <f>+G45*1000/$K$15</f>
        <v>1.3469119579500657</v>
      </c>
      <c r="J52" s="38">
        <f>+F45*1000/F44/13</f>
        <v>152.30769230769232</v>
      </c>
      <c r="K52" s="38">
        <f>+G45*1000/G44/13</f>
        <v>157.69230769230768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3.96</v>
      </c>
      <c r="G53" s="20">
        <f>+I45</f>
        <v>3.4</v>
      </c>
      <c r="H53" s="39">
        <f>+H45*1000/$K$15</f>
        <v>1.3009198423127464</v>
      </c>
      <c r="I53" s="39">
        <f>+I45*1000/$K$15</f>
        <v>1.1169513797634691</v>
      </c>
      <c r="J53" s="38">
        <f>+H45*1000/H44/13</f>
        <v>152.30769230769232</v>
      </c>
      <c r="K53" s="38">
        <f>+I45*1000/I44/13</f>
        <v>130.76923076923077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3.24</v>
      </c>
      <c r="G54" s="20">
        <f>+K45</f>
        <v>3.86</v>
      </c>
      <c r="H54" s="39">
        <f>+J45*1000/$K$15</f>
        <v>1.0643889618922471</v>
      </c>
      <c r="I54" s="39">
        <f>+K45*1000/$K$15</f>
        <v>1.2680683311432326</v>
      </c>
      <c r="J54" s="38">
        <f>+J45*1000/J44/13</f>
        <v>124.61538461538461</v>
      </c>
      <c r="K54" s="38">
        <f>+K45*1000/K44/13</f>
        <v>148.46153846153845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14.42</v>
      </c>
      <c r="G55" s="12">
        <f>SUM(G51:G54)</f>
        <v>14.459999999999999</v>
      </c>
      <c r="H55" s="15">
        <f>SUM(H51:H54)</f>
        <v>4.7371879106438897</v>
      </c>
      <c r="I55" s="13">
        <f>SUM(I51:I54)</f>
        <v>4.7503285151116952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F49:G49"/>
    <mergeCell ref="H49:I49"/>
    <mergeCell ref="J49:K49"/>
    <mergeCell ref="A81:K81"/>
    <mergeCell ref="A88:K88"/>
    <mergeCell ref="A29:K29"/>
    <mergeCell ref="A1:K1"/>
    <mergeCell ref="A10:K10"/>
    <mergeCell ref="A27:K27"/>
    <mergeCell ref="A28:K28"/>
    <mergeCell ref="A3:K3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3042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21294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5323.5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+'2018'!E35</f>
        <v>2018</v>
      </c>
      <c r="E35" s="9">
        <f>+D35+1</f>
        <v>2019</v>
      </c>
      <c r="F35" s="9">
        <f>+'2018'!G35</f>
        <v>2018</v>
      </c>
      <c r="G35" s="9">
        <f>+F35+1</f>
        <v>2019</v>
      </c>
      <c r="H35" s="9">
        <f>+'2018'!I35</f>
        <v>2018</v>
      </c>
      <c r="I35" s="9">
        <f>+H35+1</f>
        <v>2019</v>
      </c>
      <c r="J35" s="9">
        <f>+'2018'!K35</f>
        <v>2018</v>
      </c>
      <c r="K35" s="9">
        <f>+J35+1</f>
        <v>2019</v>
      </c>
    </row>
    <row r="36" spans="1:13" s="4" customFormat="1" ht="18" customHeight="1" x14ac:dyDescent="0.2">
      <c r="C36" s="10" t="s">
        <v>24</v>
      </c>
      <c r="D36" s="19">
        <f>+'2018'!E36</f>
        <v>1</v>
      </c>
      <c r="E36" s="19">
        <v>1</v>
      </c>
      <c r="F36" s="19">
        <f>+'2018'!G36</f>
        <v>1</v>
      </c>
      <c r="G36" s="19">
        <v>1</v>
      </c>
      <c r="H36" s="19">
        <f>+'2018'!I36</f>
        <v>1</v>
      </c>
      <c r="I36" s="19">
        <v>1</v>
      </c>
      <c r="J36" s="19">
        <f>+'2018'!K36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+'2018'!E37</f>
        <v>2</v>
      </c>
      <c r="E37" s="19">
        <v>2</v>
      </c>
      <c r="F37" s="19">
        <f>+'2018'!G37</f>
        <v>2</v>
      </c>
      <c r="G37" s="19">
        <v>2</v>
      </c>
      <c r="H37" s="19">
        <f>+'2018'!I37</f>
        <v>2</v>
      </c>
      <c r="I37" s="19">
        <v>2</v>
      </c>
      <c r="J37" s="19">
        <f>+'2018'!K37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1521</v>
      </c>
      <c r="E38" s="16">
        <f t="shared" si="0"/>
        <v>1521</v>
      </c>
      <c r="F38" s="16">
        <f t="shared" si="0"/>
        <v>1521</v>
      </c>
      <c r="G38" s="16">
        <f t="shared" si="0"/>
        <v>1521</v>
      </c>
      <c r="H38" s="16">
        <f t="shared" si="0"/>
        <v>1521</v>
      </c>
      <c r="I38" s="16">
        <f t="shared" si="0"/>
        <v>1521</v>
      </c>
      <c r="J38" s="16">
        <f t="shared" si="0"/>
        <v>1521</v>
      </c>
      <c r="K38" s="16">
        <f t="shared" si="0"/>
        <v>1521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2018</v>
      </c>
      <c r="E43" s="9">
        <f t="shared" ref="E43:K43" si="1">+E35</f>
        <v>2019</v>
      </c>
      <c r="F43" s="9">
        <f t="shared" si="1"/>
        <v>2018</v>
      </c>
      <c r="G43" s="9">
        <f t="shared" si="1"/>
        <v>2019</v>
      </c>
      <c r="H43" s="9">
        <f t="shared" si="1"/>
        <v>2018</v>
      </c>
      <c r="I43" s="9">
        <f t="shared" si="1"/>
        <v>2019</v>
      </c>
      <c r="J43" s="9">
        <f t="shared" si="1"/>
        <v>2018</v>
      </c>
      <c r="K43" s="9">
        <f t="shared" si="1"/>
        <v>2019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+'2018'!E45</f>
        <v>3.1</v>
      </c>
      <c r="E45" s="20">
        <v>3.93</v>
      </c>
      <c r="F45" s="20">
        <f>+'2018'!G45</f>
        <v>4.0999999999999996</v>
      </c>
      <c r="G45" s="20">
        <v>4.51</v>
      </c>
      <c r="H45" s="20">
        <f>+'2018'!I45</f>
        <v>3.4</v>
      </c>
      <c r="I45" s="20">
        <v>4.01</v>
      </c>
      <c r="J45" s="20">
        <f>+'2018'!K45</f>
        <v>3.86</v>
      </c>
      <c r="K45" s="20">
        <v>3.42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2018</v>
      </c>
      <c r="G50" s="9">
        <f t="shared" ref="G50:K50" si="3">+G43</f>
        <v>2019</v>
      </c>
      <c r="H50" s="9">
        <f t="shared" si="3"/>
        <v>2018</v>
      </c>
      <c r="I50" s="9">
        <f t="shared" si="3"/>
        <v>2019</v>
      </c>
      <c r="J50" s="9">
        <f t="shared" si="3"/>
        <v>2018</v>
      </c>
      <c r="K50" s="9">
        <f t="shared" si="3"/>
        <v>2019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3.1</v>
      </c>
      <c r="G51" s="20">
        <f>+E45</f>
        <v>3.93</v>
      </c>
      <c r="H51" s="39">
        <f>+D45*1000/$K$15</f>
        <v>1.0190664036817882</v>
      </c>
      <c r="I51" s="39">
        <f>+E45*1000/$K$15</f>
        <v>1.291913214990138</v>
      </c>
      <c r="J51" s="38">
        <f>+D45*1000/D44/13</f>
        <v>119.23076923076923</v>
      </c>
      <c r="K51" s="38">
        <f>+E45*1000/E44/13</f>
        <v>151.15384615384616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4.0999999999999996</v>
      </c>
      <c r="G52" s="20">
        <f>+G45</f>
        <v>4.51</v>
      </c>
      <c r="H52" s="39">
        <f>+F45*1000/$K$15</f>
        <v>1.3477975016436554</v>
      </c>
      <c r="I52" s="39">
        <f>+G45*1000/$K$15</f>
        <v>1.4825772518080211</v>
      </c>
      <c r="J52" s="38">
        <f>+F45*1000/F44/13</f>
        <v>157.69230769230768</v>
      </c>
      <c r="K52" s="38">
        <f>+G45*1000/G44/13</f>
        <v>173.46153846153845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3.4</v>
      </c>
      <c r="G53" s="20">
        <f>+I45</f>
        <v>4.01</v>
      </c>
      <c r="H53" s="39">
        <f>+H45*1000/$K$15</f>
        <v>1.1176857330703485</v>
      </c>
      <c r="I53" s="39">
        <f>+I45*1000/$K$15</f>
        <v>1.3182117028270874</v>
      </c>
      <c r="J53" s="38">
        <f>+H45*1000/H44/13</f>
        <v>130.76923076923077</v>
      </c>
      <c r="K53" s="38">
        <f>+I45*1000/I44/13</f>
        <v>154.23076923076923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3.86</v>
      </c>
      <c r="G54" s="20">
        <f>+K45</f>
        <v>3.42</v>
      </c>
      <c r="H54" s="39">
        <f>+J45*1000/$K$15</f>
        <v>1.2689020381328073</v>
      </c>
      <c r="I54" s="39">
        <f>+K45*1000/$K$15</f>
        <v>1.1242603550295858</v>
      </c>
      <c r="J54" s="38">
        <f>+J45*1000/J44/13</f>
        <v>148.46153846153845</v>
      </c>
      <c r="K54" s="38">
        <f>+K45*1000/K44/13</f>
        <v>131.53846153846155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14.459999999999999</v>
      </c>
      <c r="G55" s="12">
        <f>SUM(G51:G54)</f>
        <v>15.87</v>
      </c>
      <c r="H55" s="15">
        <f>SUM(H51:H54)</f>
        <v>4.7534516765285986</v>
      </c>
      <c r="I55" s="13">
        <f>SUM(I51:I54)</f>
        <v>5.2169625246548321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3064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21448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5362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+'2019'!E35</f>
        <v>2019</v>
      </c>
      <c r="E35" s="9">
        <f>+D35+1</f>
        <v>2020</v>
      </c>
      <c r="F35" s="9">
        <f>+'2019'!G35</f>
        <v>2019</v>
      </c>
      <c r="G35" s="9">
        <f>+F35+1</f>
        <v>2020</v>
      </c>
      <c r="H35" s="9">
        <f>+'2019'!I35</f>
        <v>2019</v>
      </c>
      <c r="I35" s="9">
        <f>+H35+1</f>
        <v>2020</v>
      </c>
      <c r="J35" s="9">
        <f>+'2019'!K35</f>
        <v>2019</v>
      </c>
      <c r="K35" s="9">
        <f>+J35+1</f>
        <v>2020</v>
      </c>
    </row>
    <row r="36" spans="1:13" s="4" customFormat="1" ht="18" customHeight="1" x14ac:dyDescent="0.2">
      <c r="C36" s="10" t="s">
        <v>24</v>
      </c>
      <c r="D36" s="19">
        <f>+'2019'!E36</f>
        <v>1</v>
      </c>
      <c r="E36" s="19">
        <v>1</v>
      </c>
      <c r="F36" s="19">
        <f>+'2019'!G36</f>
        <v>1</v>
      </c>
      <c r="G36" s="19">
        <v>1</v>
      </c>
      <c r="H36" s="19">
        <f>+'2019'!I36</f>
        <v>1</v>
      </c>
      <c r="I36" s="19">
        <v>1</v>
      </c>
      <c r="J36" s="19">
        <f>+'2019'!K36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+'2019'!E37</f>
        <v>2</v>
      </c>
      <c r="E37" s="19">
        <v>2</v>
      </c>
      <c r="F37" s="19">
        <f>+'2019'!G37</f>
        <v>2</v>
      </c>
      <c r="G37" s="19">
        <v>2</v>
      </c>
      <c r="H37" s="19">
        <f>+'2019'!I37</f>
        <v>2</v>
      </c>
      <c r="I37" s="19">
        <v>2</v>
      </c>
      <c r="J37" s="19">
        <f>+'2019'!K37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1532</v>
      </c>
      <c r="E38" s="16">
        <f t="shared" si="0"/>
        <v>1532</v>
      </c>
      <c r="F38" s="16">
        <f t="shared" si="0"/>
        <v>1532</v>
      </c>
      <c r="G38" s="16">
        <f t="shared" si="0"/>
        <v>1532</v>
      </c>
      <c r="H38" s="16">
        <f t="shared" si="0"/>
        <v>1532</v>
      </c>
      <c r="I38" s="16">
        <f t="shared" si="0"/>
        <v>1532</v>
      </c>
      <c r="J38" s="16">
        <f t="shared" si="0"/>
        <v>1532</v>
      </c>
      <c r="K38" s="16">
        <f t="shared" si="0"/>
        <v>1532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2019</v>
      </c>
      <c r="E43" s="9">
        <f t="shared" ref="E43:K43" si="1">+E35</f>
        <v>2020</v>
      </c>
      <c r="F43" s="9">
        <f t="shared" si="1"/>
        <v>2019</v>
      </c>
      <c r="G43" s="9">
        <f t="shared" si="1"/>
        <v>2020</v>
      </c>
      <c r="H43" s="9">
        <f t="shared" si="1"/>
        <v>2019</v>
      </c>
      <c r="I43" s="9">
        <f t="shared" si="1"/>
        <v>2020</v>
      </c>
      <c r="J43" s="9">
        <f t="shared" si="1"/>
        <v>2019</v>
      </c>
      <c r="K43" s="9">
        <f t="shared" si="1"/>
        <v>2020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+'2019'!E45</f>
        <v>3.93</v>
      </c>
      <c r="E45" s="20">
        <v>3.3</v>
      </c>
      <c r="F45" s="20">
        <f>+'2019'!G45</f>
        <v>4.51</v>
      </c>
      <c r="G45" s="20">
        <v>3.32</v>
      </c>
      <c r="H45" s="20">
        <f>+'2019'!I45</f>
        <v>4.01</v>
      </c>
      <c r="I45" s="20">
        <v>3.69</v>
      </c>
      <c r="J45" s="20">
        <f>+'2019'!K45</f>
        <v>3.42</v>
      </c>
      <c r="K45" s="20">
        <v>4.29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2019</v>
      </c>
      <c r="G50" s="9">
        <f t="shared" ref="G50:K50" si="3">+G43</f>
        <v>2020</v>
      </c>
      <c r="H50" s="9">
        <f t="shared" si="3"/>
        <v>2019</v>
      </c>
      <c r="I50" s="9">
        <f t="shared" si="3"/>
        <v>2020</v>
      </c>
      <c r="J50" s="9">
        <f t="shared" si="3"/>
        <v>2019</v>
      </c>
      <c r="K50" s="9">
        <f t="shared" si="3"/>
        <v>2020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3.93</v>
      </c>
      <c r="G51" s="20">
        <f>+E45</f>
        <v>3.3</v>
      </c>
      <c r="H51" s="39">
        <f>+D45*1000/$K$15</f>
        <v>1.2826370757180157</v>
      </c>
      <c r="I51" s="39">
        <f>+E45*1000/$K$15</f>
        <v>1.0770234986945171</v>
      </c>
      <c r="J51" s="38">
        <f>+D45*1000/D44/13</f>
        <v>151.15384615384616</v>
      </c>
      <c r="K51" s="38">
        <f>+E45*1000/E44/13</f>
        <v>126.92307692307692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4.51</v>
      </c>
      <c r="G52" s="20">
        <f>+G45</f>
        <v>3.32</v>
      </c>
      <c r="H52" s="39">
        <f>+F45*1000/$K$15</f>
        <v>1.4719321148825066</v>
      </c>
      <c r="I52" s="39">
        <f>+G45*1000/$K$15</f>
        <v>1.0835509138381201</v>
      </c>
      <c r="J52" s="38">
        <f>+F45*1000/F44/13</f>
        <v>173.46153846153845</v>
      </c>
      <c r="K52" s="38">
        <f>+G45*1000/G44/13</f>
        <v>127.69230769230769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4.01</v>
      </c>
      <c r="G53" s="20">
        <f>+I45</f>
        <v>3.69</v>
      </c>
      <c r="H53" s="39">
        <f>+H45*1000/$K$15</f>
        <v>1.3087467362924281</v>
      </c>
      <c r="I53" s="39">
        <f>+I45*1000/$K$15</f>
        <v>1.2043080939947781</v>
      </c>
      <c r="J53" s="38">
        <f>+H45*1000/H44/13</f>
        <v>154.23076923076923</v>
      </c>
      <c r="K53" s="38">
        <f>+I45*1000/I44/13</f>
        <v>141.92307692307693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3.42</v>
      </c>
      <c r="G54" s="20">
        <f>+K45</f>
        <v>4.29</v>
      </c>
      <c r="H54" s="39">
        <f>+J45*1000/$K$15</f>
        <v>1.1161879895561357</v>
      </c>
      <c r="I54" s="39">
        <f>+K45*1000/$K$15</f>
        <v>1.4001305483028721</v>
      </c>
      <c r="J54" s="38">
        <f>+J45*1000/J44/13</f>
        <v>131.53846153846155</v>
      </c>
      <c r="K54" s="38">
        <f>+K45*1000/K44/13</f>
        <v>165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15.87</v>
      </c>
      <c r="G55" s="12">
        <f>SUM(G51:G54)</f>
        <v>14.599999999999998</v>
      </c>
      <c r="H55" s="15">
        <f>SUM(H51:H54)</f>
        <v>5.1795039164490859</v>
      </c>
      <c r="I55" s="13">
        <f>SUM(I51:I54)</f>
        <v>4.7650130548302876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3009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21063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5265.75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+'2020'!E35</f>
        <v>2020</v>
      </c>
      <c r="E35" s="9">
        <f>+D35+1</f>
        <v>2021</v>
      </c>
      <c r="F35" s="9">
        <f>+'2020'!G35</f>
        <v>2020</v>
      </c>
      <c r="G35" s="9">
        <f>+F35+1</f>
        <v>2021</v>
      </c>
      <c r="H35" s="9">
        <f>+'2020'!I35</f>
        <v>2020</v>
      </c>
      <c r="I35" s="9">
        <f>+H35+1</f>
        <v>2021</v>
      </c>
      <c r="J35" s="9">
        <f>+'2020'!K35</f>
        <v>2020</v>
      </c>
      <c r="K35" s="9">
        <f>+J35+1</f>
        <v>2021</v>
      </c>
    </row>
    <row r="36" spans="1:13" s="4" customFormat="1" ht="18" customHeight="1" x14ac:dyDescent="0.2">
      <c r="C36" s="10" t="s">
        <v>24</v>
      </c>
      <c r="D36" s="19">
        <f>+'2020'!E36</f>
        <v>1</v>
      </c>
      <c r="E36" s="19">
        <v>1</v>
      </c>
      <c r="F36" s="19">
        <f>+'2020'!G36</f>
        <v>1</v>
      </c>
      <c r="G36" s="19">
        <v>1</v>
      </c>
      <c r="H36" s="19">
        <f>+'2020'!I36</f>
        <v>1</v>
      </c>
      <c r="I36" s="19">
        <v>1</v>
      </c>
      <c r="J36" s="19">
        <f>+'2020'!K36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+'2020'!E37</f>
        <v>2</v>
      </c>
      <c r="E37" s="19">
        <v>2</v>
      </c>
      <c r="F37" s="19">
        <f>+'2020'!G37</f>
        <v>2</v>
      </c>
      <c r="G37" s="19">
        <v>2</v>
      </c>
      <c r="H37" s="19">
        <f>+'2020'!I37</f>
        <v>2</v>
      </c>
      <c r="I37" s="19">
        <v>2</v>
      </c>
      <c r="J37" s="19">
        <f>+'2020'!K37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1504.5</v>
      </c>
      <c r="E38" s="16">
        <f t="shared" si="0"/>
        <v>1504.5</v>
      </c>
      <c r="F38" s="16">
        <f t="shared" si="0"/>
        <v>1504.5</v>
      </c>
      <c r="G38" s="16">
        <f t="shared" si="0"/>
        <v>1504.5</v>
      </c>
      <c r="H38" s="16">
        <f t="shared" si="0"/>
        <v>1504.5</v>
      </c>
      <c r="I38" s="16">
        <f t="shared" si="0"/>
        <v>1504.5</v>
      </c>
      <c r="J38" s="16">
        <f t="shared" si="0"/>
        <v>1504.5</v>
      </c>
      <c r="K38" s="16">
        <f t="shared" si="0"/>
        <v>1504.5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2020</v>
      </c>
      <c r="E43" s="9">
        <f t="shared" ref="E43:K43" si="1">+E35</f>
        <v>2021</v>
      </c>
      <c r="F43" s="9">
        <f t="shared" si="1"/>
        <v>2020</v>
      </c>
      <c r="G43" s="9">
        <f t="shared" si="1"/>
        <v>2021</v>
      </c>
      <c r="H43" s="9">
        <f t="shared" si="1"/>
        <v>2020</v>
      </c>
      <c r="I43" s="9">
        <f t="shared" si="1"/>
        <v>2021</v>
      </c>
      <c r="J43" s="9">
        <f t="shared" si="1"/>
        <v>2020</v>
      </c>
      <c r="K43" s="9">
        <f t="shared" si="1"/>
        <v>2021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+'2020'!E45</f>
        <v>3.3</v>
      </c>
      <c r="E45" s="20">
        <v>4.09</v>
      </c>
      <c r="F45" s="20">
        <f>+'2020'!G45</f>
        <v>3.32</v>
      </c>
      <c r="G45" s="20">
        <v>3.36</v>
      </c>
      <c r="H45" s="20">
        <f>+'2020'!I45</f>
        <v>3.69</v>
      </c>
      <c r="I45" s="20">
        <v>3.47</v>
      </c>
      <c r="J45" s="20">
        <f>+'2020'!K45</f>
        <v>4.29</v>
      </c>
      <c r="K45" s="20">
        <v>2.94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2020</v>
      </c>
      <c r="G50" s="9">
        <f t="shared" ref="G50:K50" si="3">+G43</f>
        <v>2021</v>
      </c>
      <c r="H50" s="9">
        <f t="shared" si="3"/>
        <v>2020</v>
      </c>
      <c r="I50" s="9">
        <f t="shared" si="3"/>
        <v>2021</v>
      </c>
      <c r="J50" s="9">
        <f t="shared" si="3"/>
        <v>2020</v>
      </c>
      <c r="K50" s="9">
        <f t="shared" si="3"/>
        <v>2021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3.3</v>
      </c>
      <c r="G51" s="20">
        <f>+E45</f>
        <v>4.09</v>
      </c>
      <c r="H51" s="39">
        <f>+D45*1000/$K$15</f>
        <v>1.0967098703888336</v>
      </c>
      <c r="I51" s="39">
        <f>+E45*1000/$K$15</f>
        <v>1.3592555666334329</v>
      </c>
      <c r="J51" s="38">
        <f>+D45*1000/D44/13</f>
        <v>126.92307692307692</v>
      </c>
      <c r="K51" s="38">
        <f>+E45*1000/E44/13</f>
        <v>157.30769230769232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3.32</v>
      </c>
      <c r="G52" s="20">
        <f>+G45</f>
        <v>3.36</v>
      </c>
      <c r="H52" s="39">
        <f>+F45*1000/$K$15</f>
        <v>1.1033565968760386</v>
      </c>
      <c r="I52" s="39">
        <f>+G45*1000/$K$15</f>
        <v>1.1166500498504486</v>
      </c>
      <c r="J52" s="38">
        <f>+F45*1000/F44/13</f>
        <v>127.69230769230769</v>
      </c>
      <c r="K52" s="38">
        <f>+G45*1000/G44/13</f>
        <v>129.23076923076923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3.69</v>
      </c>
      <c r="G53" s="20">
        <f>+I45</f>
        <v>3.47</v>
      </c>
      <c r="H53" s="39">
        <f>+H45*1000/$K$15</f>
        <v>1.226321036889332</v>
      </c>
      <c r="I53" s="39">
        <f>+I45*1000/$K$15</f>
        <v>1.1532070455300765</v>
      </c>
      <c r="J53" s="38">
        <f>+H45*1000/H44/13</f>
        <v>141.92307692307693</v>
      </c>
      <c r="K53" s="38">
        <f>+I45*1000/I44/13</f>
        <v>133.46153846153845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4.29</v>
      </c>
      <c r="G54" s="20">
        <f>+K45</f>
        <v>2.94</v>
      </c>
      <c r="H54" s="39">
        <f>+J45*1000/$K$15</f>
        <v>1.4257228315054835</v>
      </c>
      <c r="I54" s="39">
        <f>+K45*1000/$K$15</f>
        <v>0.97706879361914256</v>
      </c>
      <c r="J54" s="38">
        <f>+J45*1000/J44/13</f>
        <v>165</v>
      </c>
      <c r="K54" s="38">
        <f>+K45*1000/K44/13</f>
        <v>113.07692307692308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14.599999999999998</v>
      </c>
      <c r="G55" s="12">
        <f>SUM(G51:G54)</f>
        <v>13.86</v>
      </c>
      <c r="H55" s="15">
        <f>SUM(H51:H54)</f>
        <v>4.8521103356596882</v>
      </c>
      <c r="I55" s="13">
        <f>SUM(I51:I54)</f>
        <v>4.6061814556331013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3134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21938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5484.5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+'2021'!E35</f>
        <v>2021</v>
      </c>
      <c r="E35" s="9">
        <f>+D35+1</f>
        <v>2022</v>
      </c>
      <c r="F35" s="9">
        <f>+'2021'!G35</f>
        <v>2021</v>
      </c>
      <c r="G35" s="9">
        <f>+F35+1</f>
        <v>2022</v>
      </c>
      <c r="H35" s="9">
        <f>+'2021'!I35</f>
        <v>2021</v>
      </c>
      <c r="I35" s="9">
        <f>+H35+1</f>
        <v>2022</v>
      </c>
      <c r="J35" s="9">
        <f>+'2021'!K35</f>
        <v>2021</v>
      </c>
      <c r="K35" s="9">
        <f>+J35+1</f>
        <v>2022</v>
      </c>
    </row>
    <row r="36" spans="1:13" s="4" customFormat="1" ht="18" customHeight="1" x14ac:dyDescent="0.2">
      <c r="C36" s="10" t="s">
        <v>24</v>
      </c>
      <c r="D36" s="19">
        <f>+'2021'!E36</f>
        <v>1</v>
      </c>
      <c r="E36" s="19">
        <v>1</v>
      </c>
      <c r="F36" s="19">
        <f>+'2021'!G36</f>
        <v>1</v>
      </c>
      <c r="G36" s="19">
        <v>1</v>
      </c>
      <c r="H36" s="19">
        <f>+'2021'!I36</f>
        <v>1</v>
      </c>
      <c r="I36" s="19">
        <v>1</v>
      </c>
      <c r="J36" s="19">
        <f>+'2021'!K36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+'2021'!E37</f>
        <v>2</v>
      </c>
      <c r="E37" s="19">
        <v>2</v>
      </c>
      <c r="F37" s="19">
        <f>+'2021'!G37</f>
        <v>2</v>
      </c>
      <c r="G37" s="19">
        <v>2</v>
      </c>
      <c r="H37" s="19">
        <f>+'2021'!I37</f>
        <v>2</v>
      </c>
      <c r="I37" s="19">
        <v>2</v>
      </c>
      <c r="J37" s="19">
        <f>+'2021'!K37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1567</v>
      </c>
      <c r="E38" s="16">
        <f t="shared" si="0"/>
        <v>1567</v>
      </c>
      <c r="F38" s="16">
        <f t="shared" si="0"/>
        <v>1567</v>
      </c>
      <c r="G38" s="16">
        <f t="shared" si="0"/>
        <v>1567</v>
      </c>
      <c r="H38" s="16">
        <f t="shared" si="0"/>
        <v>1567</v>
      </c>
      <c r="I38" s="16">
        <f t="shared" si="0"/>
        <v>1567</v>
      </c>
      <c r="J38" s="16">
        <f t="shared" si="0"/>
        <v>1567</v>
      </c>
      <c r="K38" s="16">
        <f t="shared" si="0"/>
        <v>1567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2021</v>
      </c>
      <c r="E43" s="9">
        <f t="shared" ref="E43:K43" si="1">+E35</f>
        <v>2022</v>
      </c>
      <c r="F43" s="9">
        <f t="shared" si="1"/>
        <v>2021</v>
      </c>
      <c r="G43" s="9">
        <f t="shared" si="1"/>
        <v>2022</v>
      </c>
      <c r="H43" s="9">
        <f t="shared" si="1"/>
        <v>2021</v>
      </c>
      <c r="I43" s="9">
        <f t="shared" si="1"/>
        <v>2022</v>
      </c>
      <c r="J43" s="9">
        <f t="shared" si="1"/>
        <v>2021</v>
      </c>
      <c r="K43" s="9">
        <f t="shared" si="1"/>
        <v>2022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+'2021'!E45</f>
        <v>4.09</v>
      </c>
      <c r="E45" s="20">
        <v>3.58</v>
      </c>
      <c r="F45" s="20">
        <f>+'2021'!G45</f>
        <v>3.36</v>
      </c>
      <c r="G45" s="20">
        <v>2.87</v>
      </c>
      <c r="H45" s="20">
        <f>+'2021'!I45</f>
        <v>3.47</v>
      </c>
      <c r="I45" s="20">
        <v>2.86</v>
      </c>
      <c r="J45" s="20">
        <f>+'2021'!K45</f>
        <v>2.94</v>
      </c>
      <c r="K45" s="20">
        <v>2.87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2021</v>
      </c>
      <c r="G50" s="9">
        <f t="shared" ref="G50:K50" si="3">+G43</f>
        <v>2022</v>
      </c>
      <c r="H50" s="9">
        <f t="shared" si="3"/>
        <v>2021</v>
      </c>
      <c r="I50" s="9">
        <f t="shared" si="3"/>
        <v>2022</v>
      </c>
      <c r="J50" s="9">
        <f t="shared" si="3"/>
        <v>2021</v>
      </c>
      <c r="K50" s="9">
        <f t="shared" si="3"/>
        <v>2022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4.09</v>
      </c>
      <c r="G51" s="20">
        <f>+E45</f>
        <v>3.58</v>
      </c>
      <c r="H51" s="39">
        <f>+D45*1000/$K$15</f>
        <v>1.3050414805360562</v>
      </c>
      <c r="I51" s="39">
        <f>+E45*1000/$K$15</f>
        <v>1.1423101467772814</v>
      </c>
      <c r="J51" s="38">
        <f>+D45*1000/D44/13</f>
        <v>157.30769230769232</v>
      </c>
      <c r="K51" s="38">
        <f>+E45*1000/E44/13</f>
        <v>137.69230769230768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3.36</v>
      </c>
      <c r="G52" s="20">
        <f>+G45</f>
        <v>2.87</v>
      </c>
      <c r="H52" s="39">
        <f>+F45*1000/$K$15</f>
        <v>1.0721123165283981</v>
      </c>
      <c r="I52" s="39">
        <f>+G45*1000/$K$15</f>
        <v>0.91576260370134011</v>
      </c>
      <c r="J52" s="38">
        <f>+F45*1000/F44/13</f>
        <v>129.23076923076923</v>
      </c>
      <c r="K52" s="38">
        <f>+G45*1000/G44/13</f>
        <v>110.38461538461539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3.47</v>
      </c>
      <c r="G53" s="20">
        <f>+I45</f>
        <v>2.86</v>
      </c>
      <c r="H53" s="39">
        <f>+H45*1000/$K$15</f>
        <v>1.1072112316528397</v>
      </c>
      <c r="I53" s="39">
        <f>+I45*1000/$K$15</f>
        <v>0.91257179323548177</v>
      </c>
      <c r="J53" s="38">
        <f>+H45*1000/H44/13</f>
        <v>133.46153846153845</v>
      </c>
      <c r="K53" s="38">
        <f>+I45*1000/I44/13</f>
        <v>110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2.94</v>
      </c>
      <c r="G54" s="20">
        <f>+K45</f>
        <v>2.87</v>
      </c>
      <c r="H54" s="39">
        <f>+J45*1000/$K$15</f>
        <v>0.93809827696234849</v>
      </c>
      <c r="I54" s="39">
        <f>+K45*1000/$K$15</f>
        <v>0.91576260370134011</v>
      </c>
      <c r="J54" s="38">
        <f>+J45*1000/J44/13</f>
        <v>113.07692307692308</v>
      </c>
      <c r="K54" s="38">
        <f>+K45*1000/K44/13</f>
        <v>110.38461538461539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13.86</v>
      </c>
      <c r="G55" s="12">
        <f>SUM(G51:G54)</f>
        <v>12.18</v>
      </c>
      <c r="H55" s="15">
        <f>SUM(H51:H54)</f>
        <v>4.4224633056796421</v>
      </c>
      <c r="I55" s="13">
        <f>SUM(I51:I54)</f>
        <v>3.8864071474154431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3290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23030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5757.5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+'2022'!E35</f>
        <v>2022</v>
      </c>
      <c r="E35" s="9">
        <f>+D35+1</f>
        <v>2023</v>
      </c>
      <c r="F35" s="9">
        <f>+'2022'!G35</f>
        <v>2022</v>
      </c>
      <c r="G35" s="9">
        <f>+F35+1</f>
        <v>2023</v>
      </c>
      <c r="H35" s="9">
        <f>+'2022'!I35</f>
        <v>2022</v>
      </c>
      <c r="I35" s="9">
        <f>+H35+1</f>
        <v>2023</v>
      </c>
      <c r="J35" s="9">
        <f>+'2022'!K35</f>
        <v>2022</v>
      </c>
      <c r="K35" s="9">
        <f>+J35+1</f>
        <v>2023</v>
      </c>
    </row>
    <row r="36" spans="1:13" s="4" customFormat="1" ht="18" customHeight="1" x14ac:dyDescent="0.2">
      <c r="C36" s="10" t="s">
        <v>24</v>
      </c>
      <c r="D36" s="19">
        <f>+'2022'!E36</f>
        <v>1</v>
      </c>
      <c r="E36" s="19">
        <v>1</v>
      </c>
      <c r="F36" s="19">
        <f>+'2022'!G36</f>
        <v>1</v>
      </c>
      <c r="G36" s="19">
        <v>1</v>
      </c>
      <c r="H36" s="19">
        <f>+'2022'!I36</f>
        <v>1</v>
      </c>
      <c r="I36" s="19">
        <v>1</v>
      </c>
      <c r="J36" s="19">
        <f>+'2022'!K36</f>
        <v>1</v>
      </c>
      <c r="K36" s="19">
        <v>1</v>
      </c>
    </row>
    <row r="37" spans="1:13" s="4" customFormat="1" ht="18" customHeight="1" x14ac:dyDescent="0.2">
      <c r="C37" s="10" t="s">
        <v>16</v>
      </c>
      <c r="D37" s="19">
        <f>+'2022'!E37</f>
        <v>2</v>
      </c>
      <c r="E37" s="19">
        <v>2</v>
      </c>
      <c r="F37" s="19">
        <f>+'2022'!G37</f>
        <v>2</v>
      </c>
      <c r="G37" s="19">
        <v>2</v>
      </c>
      <c r="H37" s="19">
        <f>+'2022'!I37</f>
        <v>2</v>
      </c>
      <c r="I37" s="19">
        <v>2</v>
      </c>
      <c r="J37" s="19">
        <f>+'2022'!K37</f>
        <v>2</v>
      </c>
      <c r="K37" s="19">
        <v>2</v>
      </c>
    </row>
    <row r="38" spans="1:13" s="4" customFormat="1" ht="18" customHeight="1" x14ac:dyDescent="0.2">
      <c r="C38" s="10" t="s">
        <v>17</v>
      </c>
      <c r="D38" s="16">
        <f t="shared" ref="D38:K38" si="0">+$K$15/D37</f>
        <v>1645</v>
      </c>
      <c r="E38" s="16">
        <f t="shared" si="0"/>
        <v>1645</v>
      </c>
      <c r="F38" s="16">
        <f t="shared" si="0"/>
        <v>1645</v>
      </c>
      <c r="G38" s="16">
        <f t="shared" si="0"/>
        <v>1645</v>
      </c>
      <c r="H38" s="16">
        <f t="shared" si="0"/>
        <v>1645</v>
      </c>
      <c r="I38" s="16">
        <f t="shared" si="0"/>
        <v>1645</v>
      </c>
      <c r="J38" s="16">
        <f t="shared" si="0"/>
        <v>1645</v>
      </c>
      <c r="K38" s="16">
        <f t="shared" si="0"/>
        <v>1645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2022</v>
      </c>
      <c r="E43" s="9">
        <f t="shared" ref="E43:K43" si="1">+E35</f>
        <v>2023</v>
      </c>
      <c r="F43" s="9">
        <f t="shared" si="1"/>
        <v>2022</v>
      </c>
      <c r="G43" s="9">
        <f t="shared" si="1"/>
        <v>2023</v>
      </c>
      <c r="H43" s="9">
        <f t="shared" si="1"/>
        <v>2022</v>
      </c>
      <c r="I43" s="9">
        <f t="shared" si="1"/>
        <v>2023</v>
      </c>
      <c r="J43" s="9">
        <f t="shared" si="1"/>
        <v>2022</v>
      </c>
      <c r="K43" s="9">
        <f t="shared" si="1"/>
        <v>2023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2</v>
      </c>
      <c r="J44" s="19">
        <f t="shared" si="2"/>
        <v>2</v>
      </c>
      <c r="K44" s="19">
        <f t="shared" si="2"/>
        <v>2</v>
      </c>
    </row>
    <row r="45" spans="1:13" ht="18" customHeight="1" x14ac:dyDescent="0.2">
      <c r="C45" s="10" t="s">
        <v>27</v>
      </c>
      <c r="D45" s="20">
        <f>+'2022'!E45</f>
        <v>3.58</v>
      </c>
      <c r="E45" s="20">
        <v>3.62</v>
      </c>
      <c r="F45" s="20">
        <f>+'2022'!G45</f>
        <v>2.87</v>
      </c>
      <c r="G45" s="20">
        <v>3.67</v>
      </c>
      <c r="H45" s="20">
        <f>+'2022'!I45</f>
        <v>2.86</v>
      </c>
      <c r="I45" s="20">
        <v>4.12</v>
      </c>
      <c r="J45" s="20">
        <f>+'2022'!K45</f>
        <v>2.87</v>
      </c>
      <c r="K45" s="20">
        <v>3.19</v>
      </c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2022</v>
      </c>
      <c r="G50" s="9">
        <f t="shared" ref="G50:K50" si="3">+G43</f>
        <v>2023</v>
      </c>
      <c r="H50" s="9">
        <f t="shared" si="3"/>
        <v>2022</v>
      </c>
      <c r="I50" s="9">
        <f t="shared" si="3"/>
        <v>2023</v>
      </c>
      <c r="J50" s="9">
        <f t="shared" si="3"/>
        <v>2022</v>
      </c>
      <c r="K50" s="9">
        <f t="shared" si="3"/>
        <v>2023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3.58</v>
      </c>
      <c r="G51" s="20">
        <f>+E45</f>
        <v>3.62</v>
      </c>
      <c r="H51" s="39">
        <f>+D45*1000/$K$15</f>
        <v>1.0881458966565349</v>
      </c>
      <c r="I51" s="39">
        <f>+E45*1000/$K$15</f>
        <v>1.1003039513677813</v>
      </c>
      <c r="J51" s="38">
        <f>+D45*1000/D44/13</f>
        <v>137.69230769230768</v>
      </c>
      <c r="K51" s="38">
        <f>+E45*1000/E44/13</f>
        <v>139.23076923076923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2.87</v>
      </c>
      <c r="G52" s="20">
        <f>+G45</f>
        <v>3.67</v>
      </c>
      <c r="H52" s="39">
        <f>+F45*1000/$K$15</f>
        <v>0.87234042553191493</v>
      </c>
      <c r="I52" s="39">
        <f>+G45*1000/$K$15</f>
        <v>1.115501519756839</v>
      </c>
      <c r="J52" s="38">
        <f>+F45*1000/F44/13</f>
        <v>110.38461538461539</v>
      </c>
      <c r="K52" s="38">
        <f>+G45*1000/G44/13</f>
        <v>141.15384615384616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2.86</v>
      </c>
      <c r="G53" s="20">
        <f>+I45</f>
        <v>4.12</v>
      </c>
      <c r="H53" s="39">
        <f>+H45*1000/$K$15</f>
        <v>0.8693009118541033</v>
      </c>
      <c r="I53" s="39">
        <f>+I45*1000/$K$15</f>
        <v>1.2522796352583587</v>
      </c>
      <c r="J53" s="38">
        <f>+H45*1000/H44/13</f>
        <v>110</v>
      </c>
      <c r="K53" s="38">
        <f>+I45*1000/I44/13</f>
        <v>158.46153846153845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2.87</v>
      </c>
      <c r="G54" s="20">
        <f>+K45</f>
        <v>3.19</v>
      </c>
      <c r="H54" s="39">
        <f>+J45*1000/$K$15</f>
        <v>0.87234042553191493</v>
      </c>
      <c r="I54" s="39">
        <f>+K45*1000/$K$15</f>
        <v>0.96960486322188455</v>
      </c>
      <c r="J54" s="38">
        <f>+J45*1000/J44/13</f>
        <v>110.38461538461539</v>
      </c>
      <c r="K54" s="38">
        <f>+K45*1000/K44/13</f>
        <v>122.69230769230769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12.18</v>
      </c>
      <c r="G55" s="12">
        <f>SUM(G51:G54)</f>
        <v>14.6</v>
      </c>
      <c r="H55" s="15">
        <f>SUM(H51:H54)</f>
        <v>3.7021276595744679</v>
      </c>
      <c r="I55" s="13">
        <f>SUM(I51:I54)</f>
        <v>4.4376899696048637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zoomScale="81" zoomScaleNormal="81" workbookViewId="0">
      <selection activeCell="A3" sqref="A3:K3"/>
    </sheetView>
  </sheetViews>
  <sheetFormatPr baseColWidth="10" defaultRowHeight="12.75" x14ac:dyDescent="0.2"/>
  <cols>
    <col min="1" max="1" width="47.42578125" style="2" customWidth="1"/>
    <col min="2" max="4" width="11.42578125" style="2"/>
    <col min="5" max="5" width="12.140625" style="2" bestFit="1" customWidth="1"/>
    <col min="6" max="9" width="11.42578125" style="2"/>
    <col min="10" max="10" width="12.7109375" style="2" customWidth="1"/>
    <col min="11" max="16384" width="11.42578125" style="2"/>
  </cols>
  <sheetData>
    <row r="1" spans="1:11" ht="55.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27.75" x14ac:dyDescent="0.2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x14ac:dyDescent="0.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4" customFormat="1" ht="18" x14ac:dyDescent="0.2">
      <c r="A15" s="27"/>
      <c r="B15" s="28"/>
      <c r="C15" s="28"/>
      <c r="D15" s="28"/>
      <c r="E15" s="29" t="s">
        <v>11</v>
      </c>
      <c r="F15" s="28"/>
      <c r="G15" s="28"/>
      <c r="H15" s="28"/>
      <c r="I15" s="28"/>
      <c r="J15" s="28"/>
      <c r="K15" s="30">
        <v>3290</v>
      </c>
    </row>
    <row r="16" spans="1:11" s="4" customFormat="1" ht="18" x14ac:dyDescent="0.2">
      <c r="A16" s="23"/>
      <c r="B16" s="22"/>
      <c r="C16" s="22"/>
      <c r="D16" s="22"/>
      <c r="E16" s="21" t="s">
        <v>23</v>
      </c>
      <c r="F16" s="22"/>
      <c r="G16" s="22"/>
      <c r="H16" s="22"/>
      <c r="I16" s="22"/>
      <c r="J16" s="22"/>
      <c r="K16" s="25">
        <v>1991</v>
      </c>
    </row>
    <row r="17" spans="1:11" s="4" customFormat="1" ht="18" x14ac:dyDescent="0.2">
      <c r="A17" s="23"/>
      <c r="B17" s="22"/>
      <c r="C17" s="22"/>
      <c r="D17" s="22"/>
      <c r="E17" s="5" t="s">
        <v>14</v>
      </c>
      <c r="F17" s="6"/>
      <c r="G17" s="6"/>
      <c r="H17" s="6"/>
      <c r="I17" s="6"/>
      <c r="J17" s="6"/>
      <c r="K17" s="35" t="s">
        <v>30</v>
      </c>
    </row>
    <row r="18" spans="1:11" s="4" customFormat="1" ht="18" x14ac:dyDescent="0.2">
      <c r="A18" s="23"/>
      <c r="B18" s="22"/>
      <c r="C18" s="22"/>
      <c r="D18" s="22"/>
      <c r="E18" s="32" t="s">
        <v>12</v>
      </c>
      <c r="F18" s="22"/>
      <c r="G18" s="22"/>
      <c r="H18" s="22"/>
      <c r="I18" s="22"/>
      <c r="J18" s="22"/>
      <c r="K18" s="24">
        <f>+K15*7</f>
        <v>23030</v>
      </c>
    </row>
    <row r="19" spans="1:11" s="4" customFormat="1" ht="18" x14ac:dyDescent="0.2">
      <c r="A19" s="26"/>
      <c r="B19" s="6"/>
      <c r="C19" s="6"/>
      <c r="D19" s="6"/>
      <c r="E19" s="33" t="s">
        <v>13</v>
      </c>
      <c r="F19" s="6"/>
      <c r="G19" s="6"/>
      <c r="H19" s="6"/>
      <c r="I19" s="6"/>
      <c r="J19" s="6"/>
      <c r="K19" s="31">
        <f>+K18/4</f>
        <v>5757.5</v>
      </c>
    </row>
    <row r="26" spans="1:11" ht="13.5" thickBot="1" x14ac:dyDescent="0.25"/>
    <row r="27" spans="1:11" s="4" customFormat="1" ht="23.25" x14ac:dyDescent="0.2">
      <c r="A27" s="52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23.25" x14ac:dyDescent="0.2">
      <c r="A28" s="55" t="s">
        <v>9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24" thickBot="1" x14ac:dyDescent="0.25">
      <c r="A29" s="58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2" spans="1:11" ht="18" customHeight="1" x14ac:dyDescent="0.2">
      <c r="K32" s="34" t="s">
        <v>25</v>
      </c>
    </row>
    <row r="33" spans="1:13" ht="18" customHeight="1" x14ac:dyDescent="0.2"/>
    <row r="34" spans="1:13" ht="18" customHeight="1" x14ac:dyDescent="0.2">
      <c r="A34" s="4"/>
      <c r="B34" s="4"/>
      <c r="C34" s="4"/>
      <c r="D34" s="7" t="s">
        <v>0</v>
      </c>
      <c r="E34" s="8"/>
      <c r="F34" s="7" t="s">
        <v>1</v>
      </c>
      <c r="G34" s="8"/>
      <c r="H34" s="7" t="s">
        <v>2</v>
      </c>
      <c r="I34" s="8"/>
      <c r="J34" s="7" t="s">
        <v>3</v>
      </c>
      <c r="K34" s="8"/>
    </row>
    <row r="35" spans="1:13" ht="18" customHeight="1" x14ac:dyDescent="0.2">
      <c r="A35" s="4"/>
      <c r="B35" s="4"/>
      <c r="C35" s="4"/>
      <c r="D35" s="9">
        <f>+'2023'!E35</f>
        <v>2023</v>
      </c>
      <c r="E35" s="9">
        <f>+D35+1</f>
        <v>2024</v>
      </c>
      <c r="F35" s="9">
        <f>+'2023'!G35</f>
        <v>2023</v>
      </c>
      <c r="G35" s="9">
        <f>+F35+1</f>
        <v>2024</v>
      </c>
      <c r="H35" s="9">
        <f>+'2023'!I35</f>
        <v>2023</v>
      </c>
      <c r="I35" s="9">
        <f>+H35+1</f>
        <v>2024</v>
      </c>
      <c r="J35" s="9">
        <f>+'2023'!K35</f>
        <v>2023</v>
      </c>
      <c r="K35" s="9">
        <f>+J35+1</f>
        <v>2024</v>
      </c>
    </row>
    <row r="36" spans="1:13" s="4" customFormat="1" ht="18" customHeight="1" x14ac:dyDescent="0.2">
      <c r="C36" s="10" t="s">
        <v>24</v>
      </c>
      <c r="D36" s="19">
        <f>+'2023'!E36</f>
        <v>1</v>
      </c>
      <c r="E36" s="19">
        <v>1</v>
      </c>
      <c r="F36" s="19">
        <f>+'2023'!G36</f>
        <v>1</v>
      </c>
      <c r="G36" s="19">
        <v>1</v>
      </c>
      <c r="H36" s="19">
        <f>+'2023'!I36</f>
        <v>1</v>
      </c>
      <c r="I36" s="19"/>
      <c r="J36" s="19">
        <f>+'2023'!K36</f>
        <v>1</v>
      </c>
      <c r="K36" s="19"/>
    </row>
    <row r="37" spans="1:13" s="4" customFormat="1" ht="18" customHeight="1" x14ac:dyDescent="0.2">
      <c r="C37" s="10" t="s">
        <v>16</v>
      </c>
      <c r="D37" s="19">
        <f>+'2023'!E37</f>
        <v>2</v>
      </c>
      <c r="E37" s="19">
        <v>2</v>
      </c>
      <c r="F37" s="19">
        <f>+'2023'!G37</f>
        <v>2</v>
      </c>
      <c r="G37" s="19">
        <v>2</v>
      </c>
      <c r="H37" s="19">
        <f>+'2023'!I37</f>
        <v>2</v>
      </c>
      <c r="I37" s="19"/>
      <c r="J37" s="19">
        <f>+'2023'!K37</f>
        <v>2</v>
      </c>
      <c r="K37" s="19"/>
    </row>
    <row r="38" spans="1:13" s="4" customFormat="1" ht="18" customHeight="1" x14ac:dyDescent="0.2">
      <c r="C38" s="10" t="s">
        <v>17</v>
      </c>
      <c r="D38" s="16">
        <f t="shared" ref="D38:K38" si="0">+$K$15/D37</f>
        <v>1645</v>
      </c>
      <c r="E38" s="16">
        <f t="shared" si="0"/>
        <v>1645</v>
      </c>
      <c r="F38" s="16">
        <f t="shared" si="0"/>
        <v>1645</v>
      </c>
      <c r="G38" s="16">
        <f t="shared" si="0"/>
        <v>1645</v>
      </c>
      <c r="H38" s="16">
        <f t="shared" si="0"/>
        <v>1645</v>
      </c>
      <c r="I38" s="16" t="e">
        <f t="shared" si="0"/>
        <v>#DIV/0!</v>
      </c>
      <c r="J38" s="16">
        <f t="shared" si="0"/>
        <v>1645</v>
      </c>
      <c r="K38" s="16" t="e">
        <f t="shared" si="0"/>
        <v>#DIV/0!</v>
      </c>
    </row>
    <row r="39" spans="1:13" s="4" customFormat="1" ht="18" customHeight="1" x14ac:dyDescent="0.2"/>
    <row r="40" spans="1:13" s="4" customFormat="1" ht="18" customHeight="1" x14ac:dyDescent="0.2">
      <c r="K40" s="34" t="s">
        <v>26</v>
      </c>
    </row>
    <row r="41" spans="1:13" ht="18" customHeight="1" x14ac:dyDescent="0.2"/>
    <row r="42" spans="1:13" ht="18" customHeight="1" x14ac:dyDescent="0.2">
      <c r="A42" s="4"/>
      <c r="B42" s="4"/>
      <c r="C42" s="4"/>
      <c r="D42" s="7" t="s">
        <v>0</v>
      </c>
      <c r="E42" s="8"/>
      <c r="F42" s="7" t="s">
        <v>1</v>
      </c>
      <c r="G42" s="8"/>
      <c r="H42" s="7" t="s">
        <v>2</v>
      </c>
      <c r="I42" s="8"/>
      <c r="J42" s="7" t="s">
        <v>3</v>
      </c>
      <c r="K42" s="8"/>
    </row>
    <row r="43" spans="1:13" ht="18" customHeight="1" x14ac:dyDescent="0.2">
      <c r="A43" s="4"/>
      <c r="B43" s="4"/>
      <c r="C43" s="4"/>
      <c r="D43" s="9">
        <f>+D35</f>
        <v>2023</v>
      </c>
      <c r="E43" s="9">
        <f t="shared" ref="E43:K43" si="1">+E35</f>
        <v>2024</v>
      </c>
      <c r="F43" s="9">
        <f t="shared" si="1"/>
        <v>2023</v>
      </c>
      <c r="G43" s="9">
        <f t="shared" si="1"/>
        <v>2024</v>
      </c>
      <c r="H43" s="9">
        <f t="shared" si="1"/>
        <v>2023</v>
      </c>
      <c r="I43" s="9">
        <f t="shared" si="1"/>
        <v>2024</v>
      </c>
      <c r="J43" s="9">
        <f t="shared" si="1"/>
        <v>2023</v>
      </c>
      <c r="K43" s="9">
        <f t="shared" si="1"/>
        <v>2024</v>
      </c>
      <c r="M43" s="10"/>
    </row>
    <row r="44" spans="1:13" ht="18" customHeight="1" x14ac:dyDescent="0.2">
      <c r="A44" s="4"/>
      <c r="B44" s="4"/>
      <c r="C44" s="10" t="s">
        <v>16</v>
      </c>
      <c r="D44" s="19">
        <f>+D37</f>
        <v>2</v>
      </c>
      <c r="E44" s="19">
        <f t="shared" ref="E44:K44" si="2">+E37</f>
        <v>2</v>
      </c>
      <c r="F44" s="19">
        <f t="shared" si="2"/>
        <v>2</v>
      </c>
      <c r="G44" s="19">
        <f t="shared" si="2"/>
        <v>2</v>
      </c>
      <c r="H44" s="19">
        <f t="shared" si="2"/>
        <v>2</v>
      </c>
      <c r="I44" s="19">
        <f t="shared" si="2"/>
        <v>0</v>
      </c>
      <c r="J44" s="19">
        <f t="shared" si="2"/>
        <v>2</v>
      </c>
      <c r="K44" s="19">
        <f t="shared" si="2"/>
        <v>0</v>
      </c>
    </row>
    <row r="45" spans="1:13" ht="18" customHeight="1" x14ac:dyDescent="0.2">
      <c r="C45" s="10" t="s">
        <v>27</v>
      </c>
      <c r="D45" s="20">
        <f>+'2023'!E45</f>
        <v>3.62</v>
      </c>
      <c r="E45" s="20">
        <v>3.18</v>
      </c>
      <c r="F45" s="20">
        <f>+'2023'!G45</f>
        <v>3.67</v>
      </c>
      <c r="G45" s="20"/>
      <c r="H45" s="20">
        <f>+'2023'!I45</f>
        <v>4.12</v>
      </c>
      <c r="I45" s="20"/>
      <c r="J45" s="20">
        <f>+'2023'!K45</f>
        <v>3.19</v>
      </c>
      <c r="K45" s="20"/>
    </row>
    <row r="46" spans="1:13" ht="18" customHeight="1" x14ac:dyDescent="0.2">
      <c r="C46" s="10"/>
    </row>
    <row r="47" spans="1:13" s="4" customFormat="1" ht="18" customHeight="1" x14ac:dyDescent="0.2">
      <c r="B47" s="2"/>
      <c r="C47" s="10"/>
      <c r="K47" s="34" t="s">
        <v>28</v>
      </c>
    </row>
    <row r="48" spans="1:13" s="4" customFormat="1" ht="18" customHeight="1" x14ac:dyDescent="0.2">
      <c r="B48" s="2"/>
      <c r="C48" s="10"/>
    </row>
    <row r="49" spans="1:11" s="4" customFormat="1" ht="18" customHeight="1" x14ac:dyDescent="0.2">
      <c r="A49" s="2"/>
      <c r="B49" s="2"/>
      <c r="C49" s="10"/>
      <c r="E49" s="2"/>
      <c r="F49" s="50" t="s">
        <v>4</v>
      </c>
      <c r="G49" s="51"/>
      <c r="H49" s="50" t="s">
        <v>5</v>
      </c>
      <c r="I49" s="51"/>
      <c r="J49" s="50" t="s">
        <v>6</v>
      </c>
      <c r="K49" s="51"/>
    </row>
    <row r="50" spans="1:11" s="4" customFormat="1" ht="18" customHeight="1" x14ac:dyDescent="0.2">
      <c r="B50" s="2"/>
      <c r="C50" s="10"/>
      <c r="F50" s="9">
        <f>+F43</f>
        <v>2023</v>
      </c>
      <c r="G50" s="9">
        <f t="shared" ref="G50:K50" si="3">+G43</f>
        <v>2024</v>
      </c>
      <c r="H50" s="9">
        <f t="shared" si="3"/>
        <v>2023</v>
      </c>
      <c r="I50" s="9">
        <f t="shared" si="3"/>
        <v>2024</v>
      </c>
      <c r="J50" s="9">
        <f t="shared" si="3"/>
        <v>2023</v>
      </c>
      <c r="K50" s="9">
        <f t="shared" si="3"/>
        <v>2024</v>
      </c>
    </row>
    <row r="51" spans="1:11" s="4" customFormat="1" ht="18" customHeight="1" x14ac:dyDescent="0.2">
      <c r="B51" s="2"/>
      <c r="C51" s="10"/>
      <c r="E51" s="10" t="s">
        <v>18</v>
      </c>
      <c r="F51" s="20">
        <f>+D45</f>
        <v>3.62</v>
      </c>
      <c r="G51" s="20">
        <f>+E45</f>
        <v>3.18</v>
      </c>
      <c r="H51" s="39">
        <f>+D45*1000/$K$15</f>
        <v>1.1003039513677813</v>
      </c>
      <c r="I51" s="39">
        <f>+E45*1000/$K$15</f>
        <v>0.96656534954407292</v>
      </c>
      <c r="J51" s="38">
        <f>+D45*1000/D44/13</f>
        <v>139.23076923076923</v>
      </c>
      <c r="K51" s="38">
        <f>+E45*1000/E44/13</f>
        <v>122.30769230769231</v>
      </c>
    </row>
    <row r="52" spans="1:11" ht="18" customHeight="1" x14ac:dyDescent="0.2">
      <c r="A52" s="4"/>
      <c r="B52" s="4"/>
      <c r="C52" s="10"/>
      <c r="E52" s="10" t="s">
        <v>19</v>
      </c>
      <c r="F52" s="20">
        <f>+F45</f>
        <v>3.67</v>
      </c>
      <c r="G52" s="20">
        <f>+G45</f>
        <v>0</v>
      </c>
      <c r="H52" s="39">
        <f>+F45*1000/$K$15</f>
        <v>1.115501519756839</v>
      </c>
      <c r="I52" s="39">
        <f>+G45*1000/$K$15</f>
        <v>0</v>
      </c>
      <c r="J52" s="38">
        <f>+F45*1000/F44/13</f>
        <v>141.15384615384616</v>
      </c>
      <c r="K52" s="38">
        <f>+G45*1000/G44/13</f>
        <v>0</v>
      </c>
    </row>
    <row r="53" spans="1:11" ht="18" customHeight="1" x14ac:dyDescent="0.2">
      <c r="A53" s="4"/>
      <c r="B53" s="4"/>
      <c r="C53" s="10"/>
      <c r="E53" s="10" t="s">
        <v>20</v>
      </c>
      <c r="F53" s="20">
        <f>+H45</f>
        <v>4.12</v>
      </c>
      <c r="G53" s="20">
        <f>+I45</f>
        <v>0</v>
      </c>
      <c r="H53" s="39">
        <f>+H45*1000/$K$15</f>
        <v>1.2522796352583587</v>
      </c>
      <c r="I53" s="39">
        <f>+I45*1000/$K$15</f>
        <v>0</v>
      </c>
      <c r="J53" s="38">
        <f>+H45*1000/H44/13</f>
        <v>158.46153846153845</v>
      </c>
      <c r="K53" s="38" t="e">
        <f>+I45*1000/I44/13</f>
        <v>#DIV/0!</v>
      </c>
    </row>
    <row r="54" spans="1:11" ht="18" customHeight="1" x14ac:dyDescent="0.2">
      <c r="A54" s="4"/>
      <c r="B54" s="4"/>
      <c r="C54" s="10"/>
      <c r="E54" s="10" t="s">
        <v>21</v>
      </c>
      <c r="F54" s="20">
        <f>+J45</f>
        <v>3.19</v>
      </c>
      <c r="G54" s="20">
        <f>+K45</f>
        <v>0</v>
      </c>
      <c r="H54" s="39">
        <f>+J45*1000/$K$15</f>
        <v>0.96960486322188455</v>
      </c>
      <c r="I54" s="39">
        <f>+K45*1000/$K$15</f>
        <v>0</v>
      </c>
      <c r="J54" s="38">
        <f>+J45*1000/J44/13</f>
        <v>122.69230769230769</v>
      </c>
      <c r="K54" s="38" t="e">
        <f>+K45*1000/K44/13</f>
        <v>#DIV/0!</v>
      </c>
    </row>
    <row r="55" spans="1:11" ht="18" customHeight="1" x14ac:dyDescent="0.2">
      <c r="A55" s="4"/>
      <c r="B55" s="4"/>
      <c r="C55" s="4"/>
      <c r="E55" s="10" t="s">
        <v>22</v>
      </c>
      <c r="F55" s="14">
        <f>SUM(F51:F54)</f>
        <v>14.6</v>
      </c>
      <c r="G55" s="12">
        <f>SUM(G51:G54)</f>
        <v>3.18</v>
      </c>
      <c r="H55" s="15">
        <f>SUM(H51:H54)</f>
        <v>4.4376899696048637</v>
      </c>
      <c r="I55" s="13">
        <f>SUM(I51:I54)</f>
        <v>0.96656534954407292</v>
      </c>
      <c r="J55" s="37"/>
      <c r="K55" s="37"/>
    </row>
    <row r="56" spans="1:11" x14ac:dyDescent="0.2">
      <c r="E56" s="36"/>
    </row>
    <row r="58" spans="1:11" ht="18" x14ac:dyDescent="0.2">
      <c r="C58" s="4"/>
    </row>
    <row r="81" spans="1:11" ht="15.75" x14ac:dyDescent="0.2">
      <c r="A81" s="48" t="s">
        <v>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12.75" customHeight="1" x14ac:dyDescent="0.2">
      <c r="A82" s="1"/>
    </row>
    <row r="83" spans="1:11" ht="12.75" customHeight="1" x14ac:dyDescent="0.2">
      <c r="A83" s="1"/>
    </row>
    <row r="84" spans="1:11" ht="12.75" customHeight="1" x14ac:dyDescent="0.2">
      <c r="A84" s="1"/>
    </row>
    <row r="88" spans="1:11" x14ac:dyDescent="0.2">
      <c r="A88" s="49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11">
    <mergeCell ref="A29:K29"/>
    <mergeCell ref="A1:K1"/>
    <mergeCell ref="A3:K3"/>
    <mergeCell ref="A10:K10"/>
    <mergeCell ref="A27:K27"/>
    <mergeCell ref="A28:K28"/>
    <mergeCell ref="F49:G49"/>
    <mergeCell ref="H49:I49"/>
    <mergeCell ref="J49:K49"/>
    <mergeCell ref="A81:K81"/>
    <mergeCell ref="A88:K88"/>
  </mergeCells>
  <hyperlinks>
    <hyperlink ref="A29" r:id="rId1" display="http://www.humana.at/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horizontalDpi="4294967293" verticalDpi="4294967293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D2" sqref="D2"/>
    </sheetView>
  </sheetViews>
  <sheetFormatPr baseColWidth="10" defaultRowHeight="12.75" x14ac:dyDescent="0.2"/>
  <cols>
    <col min="1" max="1" width="3.5703125" customWidth="1"/>
    <col min="4" max="4" width="3.5703125" customWidth="1"/>
  </cols>
  <sheetData>
    <row r="2" spans="2:5" x14ac:dyDescent="0.2">
      <c r="E2" s="40" t="str">
        <f>+'2017'!A10</f>
        <v>MARIA ANZBACH</v>
      </c>
    </row>
    <row r="3" spans="2:5" x14ac:dyDescent="0.2">
      <c r="B3" s="41" t="s">
        <v>38</v>
      </c>
      <c r="C3" s="41" t="s">
        <v>39</v>
      </c>
    </row>
    <row r="4" spans="2:5" x14ac:dyDescent="0.2">
      <c r="B4" s="42" t="s">
        <v>40</v>
      </c>
      <c r="C4" s="43">
        <f>+'2017'!$F$51</f>
        <v>3.5</v>
      </c>
    </row>
    <row r="5" spans="2:5" x14ac:dyDescent="0.2">
      <c r="B5" s="42" t="s">
        <v>41</v>
      </c>
      <c r="C5" s="43">
        <f>+'2017'!$F$52</f>
        <v>3.62</v>
      </c>
    </row>
    <row r="6" spans="2:5" x14ac:dyDescent="0.2">
      <c r="B6" s="42" t="s">
        <v>42</v>
      </c>
      <c r="C6" s="43">
        <f>+'2017'!$F$53</f>
        <v>3.36</v>
      </c>
    </row>
    <row r="7" spans="2:5" x14ac:dyDescent="0.2">
      <c r="B7" s="42" t="s">
        <v>43</v>
      </c>
      <c r="C7" s="43">
        <f>+'2017'!$F$54</f>
        <v>3.4</v>
      </c>
    </row>
    <row r="8" spans="2:5" x14ac:dyDescent="0.2">
      <c r="B8" s="42" t="s">
        <v>44</v>
      </c>
      <c r="C8" s="43">
        <f>+'2017'!$G$51</f>
        <v>3.26</v>
      </c>
    </row>
    <row r="9" spans="2:5" x14ac:dyDescent="0.2">
      <c r="B9" s="42" t="s">
        <v>45</v>
      </c>
      <c r="C9" s="43">
        <f>+'2017'!$G$52</f>
        <v>3.96</v>
      </c>
    </row>
    <row r="10" spans="2:5" x14ac:dyDescent="0.2">
      <c r="B10" s="42" t="s">
        <v>46</v>
      </c>
      <c r="C10" s="43">
        <f>+'2017'!$G$53</f>
        <v>3.96</v>
      </c>
    </row>
    <row r="11" spans="2:5" x14ac:dyDescent="0.2">
      <c r="B11" s="42" t="s">
        <v>47</v>
      </c>
      <c r="C11" s="43">
        <f>+'2017'!$G$54</f>
        <v>3.24</v>
      </c>
    </row>
    <row r="12" spans="2:5" x14ac:dyDescent="0.2">
      <c r="B12" s="42" t="s">
        <v>48</v>
      </c>
      <c r="C12" s="43">
        <f>+'2018'!$G$51</f>
        <v>3.1</v>
      </c>
    </row>
    <row r="13" spans="2:5" x14ac:dyDescent="0.2">
      <c r="B13" s="42" t="s">
        <v>49</v>
      </c>
      <c r="C13" s="43">
        <f>+'2018'!$G$52</f>
        <v>4.0999999999999996</v>
      </c>
    </row>
    <row r="14" spans="2:5" x14ac:dyDescent="0.2">
      <c r="B14" s="42" t="s">
        <v>50</v>
      </c>
      <c r="C14" s="43">
        <f>+'2018'!$G$53</f>
        <v>3.4</v>
      </c>
    </row>
    <row r="15" spans="2:5" x14ac:dyDescent="0.2">
      <c r="B15" s="42" t="s">
        <v>51</v>
      </c>
      <c r="C15" s="43">
        <f>+'2018'!$G$54</f>
        <v>3.86</v>
      </c>
    </row>
    <row r="16" spans="2:5" x14ac:dyDescent="0.2">
      <c r="B16" s="42" t="s">
        <v>52</v>
      </c>
      <c r="C16" s="43">
        <f>+'2019'!$G$51</f>
        <v>3.93</v>
      </c>
    </row>
    <row r="17" spans="2:6" x14ac:dyDescent="0.2">
      <c r="B17" s="42" t="s">
        <v>53</v>
      </c>
      <c r="C17" s="43">
        <f>+'2019'!$G$52</f>
        <v>4.51</v>
      </c>
    </row>
    <row r="18" spans="2:6" x14ac:dyDescent="0.2">
      <c r="B18" s="42" t="s">
        <v>54</v>
      </c>
      <c r="C18" s="43">
        <f>+'2019'!$G$53</f>
        <v>4.01</v>
      </c>
    </row>
    <row r="19" spans="2:6" x14ac:dyDescent="0.2">
      <c r="B19" s="42" t="s">
        <v>55</v>
      </c>
      <c r="C19" s="43">
        <f>+'2019'!$G$54</f>
        <v>3.42</v>
      </c>
    </row>
    <row r="20" spans="2:6" x14ac:dyDescent="0.2">
      <c r="B20" s="42" t="s">
        <v>56</v>
      </c>
      <c r="C20" s="43">
        <f>+'2020'!$G$51</f>
        <v>3.3</v>
      </c>
    </row>
    <row r="21" spans="2:6" x14ac:dyDescent="0.2">
      <c r="B21" s="42" t="s">
        <v>57</v>
      </c>
      <c r="C21" s="43">
        <f>+'2020'!$G$52</f>
        <v>3.32</v>
      </c>
    </row>
    <row r="22" spans="2:6" x14ac:dyDescent="0.2">
      <c r="B22" s="42" t="s">
        <v>58</v>
      </c>
      <c r="C22" s="43">
        <f>+'2020'!$G$53</f>
        <v>3.69</v>
      </c>
    </row>
    <row r="23" spans="2:6" x14ac:dyDescent="0.2">
      <c r="B23" s="42" t="s">
        <v>59</v>
      </c>
      <c r="C23" s="43">
        <f>+'2020'!$G$54</f>
        <v>4.29</v>
      </c>
    </row>
    <row r="24" spans="2:6" x14ac:dyDescent="0.2">
      <c r="B24" s="42" t="s">
        <v>60</v>
      </c>
      <c r="C24" s="43">
        <f>+'2021'!$G$51</f>
        <v>4.09</v>
      </c>
      <c r="F24" s="43"/>
    </row>
    <row r="25" spans="2:6" x14ac:dyDescent="0.2">
      <c r="B25" s="42" t="s">
        <v>61</v>
      </c>
      <c r="C25" s="43">
        <f>+'2021'!$G$52</f>
        <v>3.36</v>
      </c>
      <c r="F25" s="43"/>
    </row>
    <row r="26" spans="2:6" x14ac:dyDescent="0.2">
      <c r="B26" s="42" t="s">
        <v>62</v>
      </c>
      <c r="C26" s="43">
        <f>+'2021'!$G$53</f>
        <v>3.47</v>
      </c>
      <c r="F26" s="43"/>
    </row>
    <row r="27" spans="2:6" x14ac:dyDescent="0.2">
      <c r="B27" s="42" t="s">
        <v>63</v>
      </c>
      <c r="C27" s="43">
        <f>+'2021'!$G$54</f>
        <v>2.94</v>
      </c>
      <c r="F27" s="43"/>
    </row>
    <row r="28" spans="2:6" x14ac:dyDescent="0.2">
      <c r="B28" s="42" t="s">
        <v>64</v>
      </c>
      <c r="C28" s="43">
        <f>+'2022'!$G$51</f>
        <v>3.58</v>
      </c>
      <c r="F28" s="43"/>
    </row>
    <row r="29" spans="2:6" x14ac:dyDescent="0.2">
      <c r="B29" s="42" t="s">
        <v>65</v>
      </c>
      <c r="C29" s="43">
        <f>+'2022'!$G$52</f>
        <v>2.87</v>
      </c>
      <c r="F29" s="43"/>
    </row>
    <row r="30" spans="2:6" x14ac:dyDescent="0.2">
      <c r="B30" s="42" t="s">
        <v>66</v>
      </c>
      <c r="C30" s="43">
        <f>+'2022'!$G$53</f>
        <v>2.86</v>
      </c>
    </row>
    <row r="31" spans="2:6" x14ac:dyDescent="0.2">
      <c r="B31" s="42" t="s">
        <v>67</v>
      </c>
      <c r="C31" s="44">
        <f>+'2022'!$G$54</f>
        <v>2.87</v>
      </c>
    </row>
    <row r="32" spans="2:6" x14ac:dyDescent="0.2">
      <c r="B32" s="42" t="s">
        <v>68</v>
      </c>
      <c r="C32" s="44">
        <f>+'2023'!$G$51</f>
        <v>3.62</v>
      </c>
    </row>
    <row r="33" spans="2:3" x14ac:dyDescent="0.2">
      <c r="B33" s="42" t="s">
        <v>69</v>
      </c>
      <c r="C33" s="44">
        <f>+'2023'!$G$52</f>
        <v>3.67</v>
      </c>
    </row>
    <row r="34" spans="2:3" x14ac:dyDescent="0.2">
      <c r="B34" s="42" t="s">
        <v>70</v>
      </c>
      <c r="C34" s="44">
        <f>+'2023'!$G$53</f>
        <v>4.12</v>
      </c>
    </row>
    <row r="35" spans="2:3" x14ac:dyDescent="0.2">
      <c r="B35" s="42" t="s">
        <v>71</v>
      </c>
      <c r="C35" s="44">
        <f>+'2023'!$G$54</f>
        <v>3.19</v>
      </c>
    </row>
    <row r="36" spans="2:3" x14ac:dyDescent="0.2">
      <c r="B36" s="42" t="s">
        <v>74</v>
      </c>
      <c r="C36" s="43">
        <f>+'2024'!$G$51</f>
        <v>3.18</v>
      </c>
    </row>
    <row r="37" spans="2:3" x14ac:dyDescent="0.2">
      <c r="B37" s="42" t="s">
        <v>75</v>
      </c>
      <c r="C37" s="43">
        <f>+'2024'!$G$52</f>
        <v>0</v>
      </c>
    </row>
    <row r="38" spans="2:3" x14ac:dyDescent="0.2">
      <c r="B38" s="42" t="s">
        <v>76</v>
      </c>
      <c r="C38" s="43">
        <f>+'2024'!$G$53</f>
        <v>0</v>
      </c>
    </row>
    <row r="39" spans="2:3" x14ac:dyDescent="0.2">
      <c r="B39" s="42" t="s">
        <v>77</v>
      </c>
      <c r="C39" s="43">
        <f>+'2024'!$G$54</f>
        <v>0</v>
      </c>
    </row>
    <row r="40" spans="2:3" x14ac:dyDescent="0.2">
      <c r="B40" s="42" t="s">
        <v>78</v>
      </c>
    </row>
    <row r="41" spans="2:3" x14ac:dyDescent="0.2">
      <c r="B41" s="42" t="s">
        <v>79</v>
      </c>
    </row>
    <row r="42" spans="2:3" x14ac:dyDescent="0.2">
      <c r="B42" s="42" t="s">
        <v>80</v>
      </c>
    </row>
    <row r="43" spans="2:3" x14ac:dyDescent="0.2">
      <c r="B43" s="42" t="s">
        <v>81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Tendenz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'2023'!Druckbereich</vt:lpstr>
      <vt:lpstr>'2024'!Druckbereich</vt:lpstr>
    </vt:vector>
  </TitlesOfParts>
  <Company>HUMANA - People to People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Zagler</dc:creator>
  <cp:lastModifiedBy>Service</cp:lastModifiedBy>
  <cp:lastPrinted>2016-01-14T08:54:48Z</cp:lastPrinted>
  <dcterms:created xsi:type="dcterms:W3CDTF">2002-06-12T07:02:51Z</dcterms:created>
  <dcterms:modified xsi:type="dcterms:W3CDTF">2024-04-02T08:45:02Z</dcterms:modified>
</cp:coreProperties>
</file>